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runigula-my.sharepoint.com/personal/sven_otsmaa_viru-nigula_ee/Documents/Dokumendid/Otepää valla ÜVKA/ÜVKA 2025-2037/Tellijale Otepää valla ÜVVK AK 2025-2037/Lisad/Lisa 2 Vee- ja reoveebilansid/"/>
    </mc:Choice>
  </mc:AlternateContent>
  <xr:revisionPtr revIDLastSave="0" documentId="13_ncr:1_{2CAE6720-6789-4150-BBE8-8BBC93A6B36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Leht2" sheetId="2" r:id="rId1"/>
    <sheet name="Leh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" l="1"/>
  <c r="F95" i="2" s="1"/>
  <c r="G95" i="2" s="1"/>
  <c r="H95" i="2" s="1"/>
  <c r="H97" i="2"/>
  <c r="I97" i="2" s="1"/>
  <c r="F97" i="2"/>
  <c r="G97" i="2" s="1"/>
  <c r="E97" i="2"/>
  <c r="I96" i="2" l="1"/>
  <c r="J96" i="2"/>
  <c r="K96" i="2"/>
  <c r="L96" i="2"/>
  <c r="M96" i="2"/>
  <c r="N96" i="2"/>
  <c r="O96" i="2"/>
  <c r="P96" i="2"/>
  <c r="D9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C130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D129" i="2"/>
  <c r="C129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M122" i="2"/>
  <c r="N122" i="2" s="1"/>
  <c r="G121" i="2"/>
  <c r="H121" i="2" s="1"/>
  <c r="I121" i="2" s="1"/>
  <c r="J121" i="2" s="1"/>
  <c r="K121" i="2" s="1"/>
  <c r="L121" i="2" s="1"/>
  <c r="M121" i="2" s="1"/>
  <c r="N121" i="2" s="1"/>
  <c r="O121" i="2" s="1"/>
  <c r="P121" i="2" s="1"/>
  <c r="F121" i="2"/>
  <c r="E121" i="2"/>
  <c r="H113" i="2"/>
  <c r="I113" i="2"/>
  <c r="J113" i="2"/>
  <c r="K113" i="2"/>
  <c r="L113" i="2"/>
  <c r="M113" i="2"/>
  <c r="N113" i="2"/>
  <c r="O113" i="2"/>
  <c r="P113" i="2"/>
  <c r="F112" i="2"/>
  <c r="G112" i="2" s="1"/>
  <c r="H112" i="2" s="1"/>
  <c r="I112" i="2" s="1"/>
  <c r="J112" i="2" s="1"/>
  <c r="K112" i="2" s="1"/>
  <c r="E112" i="2"/>
  <c r="C115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G110" i="2"/>
  <c r="H110" i="2" s="1"/>
  <c r="I110" i="2" s="1"/>
  <c r="J110" i="2" s="1"/>
  <c r="K110" i="2" s="1"/>
  <c r="L110" i="2" s="1"/>
  <c r="M110" i="2" s="1"/>
  <c r="N110" i="2" s="1"/>
  <c r="O110" i="2" s="1"/>
  <c r="P110" i="2" s="1"/>
  <c r="F110" i="2"/>
  <c r="E110" i="2"/>
  <c r="D109" i="2"/>
  <c r="F108" i="2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E108" i="2"/>
  <c r="H56" i="2"/>
  <c r="I56" i="2" s="1"/>
  <c r="J56" i="2" s="1"/>
  <c r="K56" i="2" s="1"/>
  <c r="L56" i="2" s="1"/>
  <c r="M56" i="2" s="1"/>
  <c r="N56" i="2" s="1"/>
  <c r="O56" i="2" s="1"/>
  <c r="P56" i="2" s="1"/>
  <c r="G56" i="2"/>
  <c r="F56" i="2"/>
  <c r="E43" i="2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D43" i="2"/>
  <c r="O46" i="2"/>
  <c r="M46" i="2"/>
  <c r="N46" i="2" s="1"/>
  <c r="F46" i="2"/>
  <c r="G46" i="2" s="1"/>
  <c r="H46" i="2" s="1"/>
  <c r="I46" i="2" s="1"/>
  <c r="J46" i="2" s="1"/>
  <c r="K46" i="2" s="1"/>
  <c r="L46" i="2" s="1"/>
  <c r="E46" i="2"/>
  <c r="E34" i="2"/>
  <c r="F34" i="2" s="1"/>
  <c r="G34" i="2" s="1"/>
  <c r="O33" i="2"/>
  <c r="N33" i="2"/>
  <c r="M33" i="2"/>
  <c r="L33" i="2"/>
  <c r="I33" i="2"/>
  <c r="J33" i="2" s="1"/>
  <c r="K33" i="2" s="1"/>
  <c r="H33" i="2"/>
  <c r="F30" i="2"/>
  <c r="G30" i="2"/>
  <c r="H30" i="2" s="1"/>
  <c r="I30" i="2" s="1"/>
  <c r="J30" i="2" s="1"/>
  <c r="K30" i="2" s="1"/>
  <c r="L30" i="2" s="1"/>
  <c r="M30" i="2" s="1"/>
  <c r="N30" i="2" s="1"/>
  <c r="O30" i="2" s="1"/>
  <c r="P30" i="2" s="1"/>
  <c r="E30" i="2"/>
  <c r="E69" i="2"/>
  <c r="F69" i="2" s="1"/>
  <c r="G69" i="2" s="1"/>
  <c r="H69" i="2" s="1"/>
  <c r="I69" i="2" s="1"/>
  <c r="J69" i="2" s="1"/>
  <c r="K69" i="2" s="1"/>
  <c r="L69" i="2" s="1"/>
  <c r="M69" i="2" s="1"/>
  <c r="N69" i="2" s="1"/>
  <c r="O69" i="2" s="1"/>
  <c r="P69" i="2" s="1"/>
  <c r="I71" i="2"/>
  <c r="J71" i="2" s="1"/>
  <c r="K71" i="2" s="1"/>
  <c r="L71" i="2" s="1"/>
  <c r="M71" i="2" s="1"/>
  <c r="E71" i="2"/>
  <c r="F71" i="2" s="1"/>
  <c r="G71" i="2" s="1"/>
  <c r="H71" i="2" s="1"/>
  <c r="D71" i="2"/>
  <c r="E19" i="2"/>
  <c r="D19" i="2"/>
  <c r="E17" i="2"/>
  <c r="F17" i="2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E82" i="2"/>
  <c r="F82" i="2" s="1"/>
  <c r="G82" i="2" s="1"/>
  <c r="H82" i="2" s="1"/>
  <c r="I82" i="2" s="1"/>
  <c r="J82" i="2" s="1"/>
  <c r="K82" i="2" s="1"/>
  <c r="L82" i="2" s="1"/>
  <c r="M82" i="2" s="1"/>
  <c r="N82" i="2" s="1"/>
  <c r="O82" i="2" s="1"/>
  <c r="P82" i="2" s="1"/>
  <c r="D82" i="2"/>
  <c r="J59" i="2"/>
  <c r="K59" i="2" s="1"/>
  <c r="L59" i="2" s="1"/>
  <c r="E59" i="2"/>
  <c r="F59" i="2" s="1"/>
  <c r="G59" i="2" s="1"/>
  <c r="H59" i="2" s="1"/>
  <c r="I59" i="2" s="1"/>
  <c r="D59" i="2"/>
  <c r="J58" i="2"/>
  <c r="H58" i="2"/>
  <c r="I58" i="2" s="1"/>
  <c r="G58" i="2"/>
  <c r="E58" i="2"/>
  <c r="F58" i="2" s="1"/>
  <c r="D58" i="2"/>
  <c r="E56" i="2"/>
  <c r="C128" i="2" l="1"/>
  <c r="C126" i="2" s="1"/>
  <c r="C125" i="2" s="1"/>
  <c r="C124" i="2"/>
  <c r="D124" i="2" s="1"/>
  <c r="E124" i="2" s="1"/>
  <c r="F124" i="2" s="1"/>
  <c r="G124" i="2" s="1"/>
  <c r="H124" i="2" s="1"/>
  <c r="I124" i="2" s="1"/>
  <c r="J124" i="2" s="1"/>
  <c r="K124" i="2" s="1"/>
  <c r="L124" i="2" s="1"/>
  <c r="M124" i="2" s="1"/>
  <c r="C123" i="2"/>
  <c r="P120" i="2"/>
  <c r="C113" i="2"/>
  <c r="C112" i="2" s="1"/>
  <c r="D112" i="2" s="1"/>
  <c r="C111" i="2"/>
  <c r="D111" i="2" s="1"/>
  <c r="E111" i="2" s="1"/>
  <c r="F111" i="2" s="1"/>
  <c r="G111" i="2" s="1"/>
  <c r="H111" i="2" s="1"/>
  <c r="I111" i="2" s="1"/>
  <c r="J111" i="2" s="1"/>
  <c r="K111" i="2" s="1"/>
  <c r="L111" i="2" s="1"/>
  <c r="C110" i="2"/>
  <c r="P107" i="2"/>
  <c r="C102" i="2"/>
  <c r="C100" i="2" s="1"/>
  <c r="C99" i="2" s="1"/>
  <c r="D99" i="2" s="1"/>
  <c r="E99" i="2" s="1"/>
  <c r="F99" i="2" s="1"/>
  <c r="G99" i="2" s="1"/>
  <c r="H99" i="2" s="1"/>
  <c r="I99" i="2" s="1"/>
  <c r="C98" i="2"/>
  <c r="D98" i="2" s="1"/>
  <c r="E98" i="2" s="1"/>
  <c r="F98" i="2" s="1"/>
  <c r="G98" i="2" s="1"/>
  <c r="H98" i="2" s="1"/>
  <c r="I98" i="2" s="1"/>
  <c r="J98" i="2" s="1"/>
  <c r="K98" i="2" s="1"/>
  <c r="L98" i="2" s="1"/>
  <c r="M98" i="2" s="1"/>
  <c r="N98" i="2" s="1"/>
  <c r="C97" i="2"/>
  <c r="P103" i="2"/>
  <c r="P102" i="2" s="1"/>
  <c r="P101" i="2" s="1"/>
  <c r="P100" i="2" s="1"/>
  <c r="O103" i="2"/>
  <c r="O102" i="2" s="1"/>
  <c r="O101" i="2" s="1"/>
  <c r="O100" i="2" s="1"/>
  <c r="E96" i="2"/>
  <c r="P94" i="2"/>
  <c r="C89" i="2"/>
  <c r="C87" i="2" s="1"/>
  <c r="C86" i="2" s="1"/>
  <c r="D86" i="2" s="1"/>
  <c r="E86" i="2" s="1"/>
  <c r="F86" i="2" s="1"/>
  <c r="G86" i="2" s="1"/>
  <c r="H86" i="2" s="1"/>
  <c r="I86" i="2" s="1"/>
  <c r="C85" i="2"/>
  <c r="D85" i="2" s="1"/>
  <c r="E85" i="2" s="1"/>
  <c r="F85" i="2" s="1"/>
  <c r="G85" i="2" s="1"/>
  <c r="H85" i="2" s="1"/>
  <c r="I85" i="2" s="1"/>
  <c r="J85" i="2" s="1"/>
  <c r="K85" i="2" s="1"/>
  <c r="L85" i="2" s="1"/>
  <c r="M85" i="2" s="1"/>
  <c r="C84" i="2"/>
  <c r="P83" i="2"/>
  <c r="P90" i="2" s="1"/>
  <c r="O83" i="2"/>
  <c r="O90" i="2" s="1"/>
  <c r="D83" i="2"/>
  <c r="E83" i="2"/>
  <c r="P81" i="2"/>
  <c r="C76" i="2"/>
  <c r="C74" i="2" s="1"/>
  <c r="C73" i="2" s="1"/>
  <c r="D73" i="2" s="1"/>
  <c r="E73" i="2" s="1"/>
  <c r="F73" i="2" s="1"/>
  <c r="G73" i="2" s="1"/>
  <c r="H73" i="2" s="1"/>
  <c r="I73" i="2" s="1"/>
  <c r="C72" i="2"/>
  <c r="D72" i="2" s="1"/>
  <c r="E72" i="2" s="1"/>
  <c r="F72" i="2" s="1"/>
  <c r="G72" i="2" s="1"/>
  <c r="H72" i="2" s="1"/>
  <c r="I72" i="2" s="1"/>
  <c r="J72" i="2" s="1"/>
  <c r="K72" i="2" s="1"/>
  <c r="L72" i="2" s="1"/>
  <c r="M72" i="2" s="1"/>
  <c r="C71" i="2"/>
  <c r="P70" i="2"/>
  <c r="P77" i="2" s="1"/>
  <c r="O70" i="2"/>
  <c r="O77" i="2" s="1"/>
  <c r="D70" i="2"/>
  <c r="E70" i="2"/>
  <c r="P68" i="2"/>
  <c r="C63" i="2"/>
  <c r="C61" i="2" s="1"/>
  <c r="C60" i="2" s="1"/>
  <c r="D60" i="2" s="1"/>
  <c r="E60" i="2" s="1"/>
  <c r="F60" i="2" s="1"/>
  <c r="G60" i="2" s="1"/>
  <c r="H60" i="2" s="1"/>
  <c r="I60" i="2" s="1"/>
  <c r="C59" i="2"/>
  <c r="M59" i="2" s="1"/>
  <c r="C58" i="2"/>
  <c r="P57" i="2"/>
  <c r="P64" i="2" s="1"/>
  <c r="O57" i="2"/>
  <c r="O64" i="2" s="1"/>
  <c r="D57" i="2"/>
  <c r="E57" i="2"/>
  <c r="P55" i="2"/>
  <c r="C50" i="2"/>
  <c r="C48" i="2" s="1"/>
  <c r="C46" i="2"/>
  <c r="D46" i="2" s="1"/>
  <c r="C45" i="2"/>
  <c r="P44" i="2"/>
  <c r="P51" i="2" s="1"/>
  <c r="P50" i="2" s="1"/>
  <c r="P49" i="2" s="1"/>
  <c r="P48" i="2" s="1"/>
  <c r="O44" i="2"/>
  <c r="O51" i="2" s="1"/>
  <c r="O50" i="2" s="1"/>
  <c r="O49" i="2" s="1"/>
  <c r="O48" i="2" s="1"/>
  <c r="D44" i="2"/>
  <c r="P42" i="2"/>
  <c r="C37" i="2"/>
  <c r="C35" i="2" s="1"/>
  <c r="C34" i="2" s="1"/>
  <c r="D34" i="2" s="1"/>
  <c r="C33" i="2"/>
  <c r="D33" i="2" s="1"/>
  <c r="E33" i="2" s="1"/>
  <c r="F33" i="2" s="1"/>
  <c r="G33" i="2" s="1"/>
  <c r="C32" i="2"/>
  <c r="P31" i="2"/>
  <c r="P38" i="2" s="1"/>
  <c r="O31" i="2"/>
  <c r="O38" i="2" s="1"/>
  <c r="D31" i="2"/>
  <c r="E31" i="2"/>
  <c r="P29" i="2"/>
  <c r="C24" i="2"/>
  <c r="C22" i="2" s="1"/>
  <c r="C21" i="2" s="1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C19" i="2"/>
  <c r="P18" i="2"/>
  <c r="P25" i="2" s="1"/>
  <c r="O18" i="2"/>
  <c r="O25" i="2" s="1"/>
  <c r="D18" i="2"/>
  <c r="E18" i="2"/>
  <c r="P16" i="2"/>
  <c r="E4" i="2"/>
  <c r="F4" i="2" s="1"/>
  <c r="G4" i="2" s="1"/>
  <c r="H4" i="2" s="1"/>
  <c r="I4" i="2" s="1"/>
  <c r="J4" i="2" s="1"/>
  <c r="K4" i="2" s="1"/>
  <c r="L4" i="2" s="1"/>
  <c r="M4" i="2" s="1"/>
  <c r="N4" i="2" s="1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D116" i="2" l="1"/>
  <c r="D115" i="2" s="1"/>
  <c r="D114" i="2" s="1"/>
  <c r="D113" i="2" s="1"/>
  <c r="C47" i="2"/>
  <c r="D47" i="2" s="1"/>
  <c r="O76" i="2"/>
  <c r="O75" i="2" s="1"/>
  <c r="O74" i="2" s="1"/>
  <c r="O63" i="2"/>
  <c r="O62" i="2" s="1"/>
  <c r="O61" i="2" s="1"/>
  <c r="D64" i="2"/>
  <c r="D63" i="2" s="1"/>
  <c r="D62" i="2" s="1"/>
  <c r="D61" i="2" s="1"/>
  <c r="E25" i="2"/>
  <c r="E24" i="2" s="1"/>
  <c r="E23" i="2" s="1"/>
  <c r="E22" i="2" s="1"/>
  <c r="P63" i="2"/>
  <c r="P62" i="2" s="1"/>
  <c r="P61" i="2" s="1"/>
  <c r="E77" i="2"/>
  <c r="E76" i="2" s="1"/>
  <c r="E75" i="2" s="1"/>
  <c r="E74" i="2" s="1"/>
  <c r="D25" i="2"/>
  <c r="D24" i="2" s="1"/>
  <c r="D23" i="2" s="1"/>
  <c r="D22" i="2" s="1"/>
  <c r="E38" i="2"/>
  <c r="E37" i="2" s="1"/>
  <c r="E36" i="2" s="1"/>
  <c r="E35" i="2" s="1"/>
  <c r="D77" i="2"/>
  <c r="D76" i="2" s="1"/>
  <c r="D75" i="2" s="1"/>
  <c r="D74" i="2" s="1"/>
  <c r="E90" i="2"/>
  <c r="E89" i="2" s="1"/>
  <c r="E88" i="2" s="1"/>
  <c r="E87" i="2" s="1"/>
  <c r="D38" i="2"/>
  <c r="D37" i="2" s="1"/>
  <c r="D36" i="2" s="1"/>
  <c r="D35" i="2" s="1"/>
  <c r="O37" i="2"/>
  <c r="O36" i="2" s="1"/>
  <c r="O35" i="2" s="1"/>
  <c r="P76" i="2"/>
  <c r="P75" i="2" s="1"/>
  <c r="P74" i="2" s="1"/>
  <c r="O89" i="2"/>
  <c r="O88" i="2" s="1"/>
  <c r="O87" i="2" s="1"/>
  <c r="E103" i="2"/>
  <c r="E102" i="2" s="1"/>
  <c r="E101" i="2" s="1"/>
  <c r="E100" i="2" s="1"/>
  <c r="D90" i="2"/>
  <c r="D89" i="2" s="1"/>
  <c r="D88" i="2" s="1"/>
  <c r="D87" i="2" s="1"/>
  <c r="P37" i="2"/>
  <c r="P36" i="2" s="1"/>
  <c r="P35" i="2" s="1"/>
  <c r="E44" i="2"/>
  <c r="E116" i="2"/>
  <c r="E115" i="2" s="1"/>
  <c r="E114" i="2" s="1"/>
  <c r="E113" i="2" s="1"/>
  <c r="F96" i="2"/>
  <c r="P89" i="2"/>
  <c r="P88" i="2" s="1"/>
  <c r="P87" i="2" s="1"/>
  <c r="E64" i="2"/>
  <c r="E63" i="2" s="1"/>
  <c r="E62" i="2" s="1"/>
  <c r="E61" i="2" s="1"/>
  <c r="G57" i="2"/>
  <c r="G64" i="2" s="1"/>
  <c r="G63" i="2" s="1"/>
  <c r="G62" i="2" s="1"/>
  <c r="G61" i="2" s="1"/>
  <c r="F57" i="2"/>
  <c r="F64" i="2" s="1"/>
  <c r="F63" i="2" s="1"/>
  <c r="F62" i="2" s="1"/>
  <c r="F61" i="2" s="1"/>
  <c r="D51" i="2"/>
  <c r="D50" i="2" s="1"/>
  <c r="F44" i="2"/>
  <c r="P24" i="2"/>
  <c r="P23" i="2" s="1"/>
  <c r="P22" i="2" s="1"/>
  <c r="O24" i="2"/>
  <c r="O23" i="2" s="1"/>
  <c r="O22" i="2" s="1"/>
  <c r="C11" i="2"/>
  <c r="F51" i="2" l="1"/>
  <c r="F50" i="2" s="1"/>
  <c r="F49" i="2" s="1"/>
  <c r="F48" i="2" s="1"/>
  <c r="D49" i="2"/>
  <c r="D48" i="2" s="1"/>
  <c r="F116" i="2"/>
  <c r="F115" i="2" s="1"/>
  <c r="F114" i="2" s="1"/>
  <c r="F113" i="2" s="1"/>
  <c r="G96" i="2"/>
  <c r="F103" i="2"/>
  <c r="F102" i="2" s="1"/>
  <c r="F101" i="2" s="1"/>
  <c r="F100" i="2" s="1"/>
  <c r="F83" i="2"/>
  <c r="F90" i="2" s="1"/>
  <c r="F89" i="2" s="1"/>
  <c r="F88" i="2" s="1"/>
  <c r="F87" i="2" s="1"/>
  <c r="F70" i="2"/>
  <c r="F77" i="2" s="1"/>
  <c r="F76" i="2" s="1"/>
  <c r="F75" i="2" s="1"/>
  <c r="F74" i="2" s="1"/>
  <c r="H57" i="2"/>
  <c r="H64" i="2" s="1"/>
  <c r="H63" i="2" s="1"/>
  <c r="H62" i="2" s="1"/>
  <c r="H61" i="2" s="1"/>
  <c r="G44" i="2"/>
  <c r="G51" i="2" s="1"/>
  <c r="G50" i="2" s="1"/>
  <c r="G49" i="2" s="1"/>
  <c r="G48" i="2" s="1"/>
  <c r="E51" i="2"/>
  <c r="E50" i="2" s="1"/>
  <c r="E49" i="2" s="1"/>
  <c r="E48" i="2" s="1"/>
  <c r="F31" i="2"/>
  <c r="F38" i="2" s="1"/>
  <c r="F37" i="2" s="1"/>
  <c r="F36" i="2" s="1"/>
  <c r="F35" i="2" s="1"/>
  <c r="F18" i="2"/>
  <c r="F25" i="2" s="1"/>
  <c r="F24" i="2" s="1"/>
  <c r="F23" i="2" s="1"/>
  <c r="F22" i="2" s="1"/>
  <c r="C9" i="2"/>
  <c r="C8" i="2" s="1"/>
  <c r="D8" i="2" s="1"/>
  <c r="E8" i="2" s="1"/>
  <c r="F8" i="2" s="1"/>
  <c r="G8" i="2" s="1"/>
  <c r="H8" i="2" s="1"/>
  <c r="I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P3" i="2"/>
  <c r="G116" i="2" l="1"/>
  <c r="G115" i="2" s="1"/>
  <c r="G114" i="2" s="1"/>
  <c r="G113" i="2" s="1"/>
  <c r="H96" i="2"/>
  <c r="G103" i="2"/>
  <c r="G102" i="2" s="1"/>
  <c r="G101" i="2" s="1"/>
  <c r="G100" i="2" s="1"/>
  <c r="G83" i="2"/>
  <c r="G90" i="2" s="1"/>
  <c r="G89" i="2" s="1"/>
  <c r="G88" i="2" s="1"/>
  <c r="G87" i="2" s="1"/>
  <c r="G70" i="2"/>
  <c r="G77" i="2" s="1"/>
  <c r="G76" i="2" s="1"/>
  <c r="G75" i="2" s="1"/>
  <c r="G74" i="2" s="1"/>
  <c r="I57" i="2"/>
  <c r="I64" i="2" s="1"/>
  <c r="I63" i="2" s="1"/>
  <c r="I62" i="2" s="1"/>
  <c r="I61" i="2" s="1"/>
  <c r="H44" i="2"/>
  <c r="H51" i="2" s="1"/>
  <c r="H50" i="2" s="1"/>
  <c r="H49" i="2" s="1"/>
  <c r="H48" i="2" s="1"/>
  <c r="G31" i="2"/>
  <c r="G38" i="2" s="1"/>
  <c r="G37" i="2" s="1"/>
  <c r="G36" i="2" s="1"/>
  <c r="G35" i="2" s="1"/>
  <c r="G18" i="2"/>
  <c r="G25" i="2" s="1"/>
  <c r="G24" i="2" s="1"/>
  <c r="G23" i="2" s="1"/>
  <c r="G22" i="2" s="1"/>
  <c r="H116" i="2" l="1"/>
  <c r="H115" i="2" s="1"/>
  <c r="H114" i="2" s="1"/>
  <c r="H103" i="2"/>
  <c r="H102" i="2" s="1"/>
  <c r="H101" i="2" s="1"/>
  <c r="H100" i="2" s="1"/>
  <c r="H83" i="2"/>
  <c r="H90" i="2" s="1"/>
  <c r="H89" i="2" s="1"/>
  <c r="H88" i="2" s="1"/>
  <c r="H87" i="2" s="1"/>
  <c r="H70" i="2"/>
  <c r="H77" i="2" s="1"/>
  <c r="H76" i="2" s="1"/>
  <c r="H75" i="2" s="1"/>
  <c r="H74" i="2" s="1"/>
  <c r="J57" i="2"/>
  <c r="J64" i="2" s="1"/>
  <c r="J63" i="2" s="1"/>
  <c r="J62" i="2" s="1"/>
  <c r="J61" i="2" s="1"/>
  <c r="I44" i="2"/>
  <c r="I51" i="2" s="1"/>
  <c r="I50" i="2" s="1"/>
  <c r="I49" i="2" s="1"/>
  <c r="I48" i="2" s="1"/>
  <c r="H31" i="2"/>
  <c r="H38" i="2" s="1"/>
  <c r="H37" i="2" s="1"/>
  <c r="H36" i="2" s="1"/>
  <c r="H35" i="2" s="1"/>
  <c r="H18" i="2"/>
  <c r="H25" i="2" s="1"/>
  <c r="H24" i="2" s="1"/>
  <c r="H23" i="2" s="1"/>
  <c r="H22" i="2" s="1"/>
  <c r="I116" i="2" l="1"/>
  <c r="I115" i="2" s="1"/>
  <c r="I114" i="2" s="1"/>
  <c r="I103" i="2"/>
  <c r="I102" i="2" s="1"/>
  <c r="I101" i="2" s="1"/>
  <c r="I100" i="2" s="1"/>
  <c r="I83" i="2"/>
  <c r="I90" i="2" s="1"/>
  <c r="I89" i="2" s="1"/>
  <c r="I88" i="2" s="1"/>
  <c r="I87" i="2" s="1"/>
  <c r="I70" i="2"/>
  <c r="I77" i="2" s="1"/>
  <c r="I76" i="2" s="1"/>
  <c r="I75" i="2" s="1"/>
  <c r="I74" i="2" s="1"/>
  <c r="K57" i="2"/>
  <c r="K64" i="2" s="1"/>
  <c r="K63" i="2" s="1"/>
  <c r="K62" i="2" s="1"/>
  <c r="K61" i="2" s="1"/>
  <c r="J44" i="2"/>
  <c r="J51" i="2" s="1"/>
  <c r="J50" i="2" s="1"/>
  <c r="J49" i="2" s="1"/>
  <c r="J48" i="2" s="1"/>
  <c r="I31" i="2"/>
  <c r="I38" i="2" s="1"/>
  <c r="I37" i="2" s="1"/>
  <c r="I36" i="2" s="1"/>
  <c r="I35" i="2" s="1"/>
  <c r="I18" i="2"/>
  <c r="I25" i="2" s="1"/>
  <c r="I24" i="2" s="1"/>
  <c r="I23" i="2" s="1"/>
  <c r="I22" i="2" s="1"/>
  <c r="J116" i="2" l="1"/>
  <c r="J115" i="2" s="1"/>
  <c r="J114" i="2" s="1"/>
  <c r="J103" i="2"/>
  <c r="J102" i="2" s="1"/>
  <c r="J101" i="2" s="1"/>
  <c r="J100" i="2" s="1"/>
  <c r="J83" i="2"/>
  <c r="J90" i="2" s="1"/>
  <c r="J89" i="2" s="1"/>
  <c r="J88" i="2" s="1"/>
  <c r="J87" i="2" s="1"/>
  <c r="J70" i="2"/>
  <c r="J77" i="2" s="1"/>
  <c r="J76" i="2" s="1"/>
  <c r="J75" i="2" s="1"/>
  <c r="J74" i="2" s="1"/>
  <c r="L57" i="2"/>
  <c r="L64" i="2" s="1"/>
  <c r="L63" i="2" s="1"/>
  <c r="L62" i="2" s="1"/>
  <c r="L61" i="2" s="1"/>
  <c r="K44" i="2"/>
  <c r="K51" i="2" s="1"/>
  <c r="K50" i="2" s="1"/>
  <c r="K49" i="2" s="1"/>
  <c r="K48" i="2" s="1"/>
  <c r="J31" i="2"/>
  <c r="J38" i="2" s="1"/>
  <c r="J37" i="2" s="1"/>
  <c r="J36" i="2" s="1"/>
  <c r="J35" i="2" s="1"/>
  <c r="J18" i="2"/>
  <c r="J25" i="2" s="1"/>
  <c r="J24" i="2" s="1"/>
  <c r="J23" i="2" s="1"/>
  <c r="J22" i="2" s="1"/>
  <c r="K116" i="2" l="1"/>
  <c r="K115" i="2" s="1"/>
  <c r="K114" i="2" s="1"/>
  <c r="K103" i="2"/>
  <c r="K102" i="2" s="1"/>
  <c r="K101" i="2" s="1"/>
  <c r="K100" i="2" s="1"/>
  <c r="K83" i="2"/>
  <c r="K90" i="2" s="1"/>
  <c r="K89" i="2" s="1"/>
  <c r="K88" i="2" s="1"/>
  <c r="K87" i="2" s="1"/>
  <c r="K70" i="2"/>
  <c r="K77" i="2" s="1"/>
  <c r="K76" i="2" s="1"/>
  <c r="K75" i="2" s="1"/>
  <c r="K74" i="2" s="1"/>
  <c r="M57" i="2"/>
  <c r="M64" i="2" s="1"/>
  <c r="M63" i="2" s="1"/>
  <c r="M62" i="2" s="1"/>
  <c r="M61" i="2" s="1"/>
  <c r="N57" i="2"/>
  <c r="N64" i="2" s="1"/>
  <c r="N63" i="2" s="1"/>
  <c r="N62" i="2" s="1"/>
  <c r="N61" i="2" s="1"/>
  <c r="L44" i="2"/>
  <c r="L51" i="2" s="1"/>
  <c r="L50" i="2" s="1"/>
  <c r="L49" i="2" s="1"/>
  <c r="L48" i="2" s="1"/>
  <c r="K31" i="2"/>
  <c r="K38" i="2" s="1"/>
  <c r="K37" i="2" s="1"/>
  <c r="K36" i="2" s="1"/>
  <c r="K35" i="2" s="1"/>
  <c r="K18" i="2"/>
  <c r="K25" i="2" s="1"/>
  <c r="K24" i="2" s="1"/>
  <c r="K23" i="2" s="1"/>
  <c r="K22" i="2" s="1"/>
  <c r="O116" i="2" l="1"/>
  <c r="O115" i="2" s="1"/>
  <c r="O114" i="2" s="1"/>
  <c r="P116" i="2"/>
  <c r="P115" i="2" s="1"/>
  <c r="P114" i="2" s="1"/>
  <c r="L116" i="2"/>
  <c r="L115" i="2" s="1"/>
  <c r="L114" i="2" s="1"/>
  <c r="L103" i="2"/>
  <c r="L102" i="2" s="1"/>
  <c r="L101" i="2" s="1"/>
  <c r="L100" i="2" s="1"/>
  <c r="L83" i="2"/>
  <c r="L90" i="2" s="1"/>
  <c r="L89" i="2" s="1"/>
  <c r="L88" i="2" s="1"/>
  <c r="L87" i="2" s="1"/>
  <c r="L70" i="2"/>
  <c r="L77" i="2" s="1"/>
  <c r="L76" i="2" s="1"/>
  <c r="L75" i="2" s="1"/>
  <c r="L74" i="2" s="1"/>
  <c r="N44" i="2"/>
  <c r="N51" i="2" s="1"/>
  <c r="N50" i="2" s="1"/>
  <c r="N49" i="2" s="1"/>
  <c r="N48" i="2" s="1"/>
  <c r="M44" i="2"/>
  <c r="M51" i="2" s="1"/>
  <c r="M50" i="2" s="1"/>
  <c r="M49" i="2" s="1"/>
  <c r="M48" i="2" s="1"/>
  <c r="L31" i="2"/>
  <c r="L38" i="2" s="1"/>
  <c r="L37" i="2" s="1"/>
  <c r="L36" i="2" s="1"/>
  <c r="L35" i="2" s="1"/>
  <c r="L18" i="2"/>
  <c r="L25" i="2" s="1"/>
  <c r="L24" i="2" s="1"/>
  <c r="L23" i="2" s="1"/>
  <c r="L22" i="2" s="1"/>
  <c r="M116" i="2" l="1"/>
  <c r="M115" i="2" s="1"/>
  <c r="M114" i="2" s="1"/>
  <c r="N116" i="2"/>
  <c r="N115" i="2" s="1"/>
  <c r="N114" i="2" s="1"/>
  <c r="M103" i="2"/>
  <c r="M102" i="2" s="1"/>
  <c r="M101" i="2" s="1"/>
  <c r="M100" i="2" s="1"/>
  <c r="N103" i="2"/>
  <c r="N102" i="2" s="1"/>
  <c r="N101" i="2" s="1"/>
  <c r="N100" i="2" s="1"/>
  <c r="M83" i="2"/>
  <c r="M90" i="2" s="1"/>
  <c r="M89" i="2" s="1"/>
  <c r="M88" i="2" s="1"/>
  <c r="M87" i="2" s="1"/>
  <c r="N83" i="2"/>
  <c r="N90" i="2" s="1"/>
  <c r="N89" i="2" s="1"/>
  <c r="N88" i="2" s="1"/>
  <c r="N87" i="2" s="1"/>
  <c r="M70" i="2"/>
  <c r="M77" i="2" s="1"/>
  <c r="M76" i="2" s="1"/>
  <c r="M75" i="2" s="1"/>
  <c r="M74" i="2" s="1"/>
  <c r="N70" i="2"/>
  <c r="N77" i="2" s="1"/>
  <c r="N76" i="2" s="1"/>
  <c r="N75" i="2" s="1"/>
  <c r="N74" i="2" s="1"/>
  <c r="M31" i="2"/>
  <c r="M38" i="2" s="1"/>
  <c r="M37" i="2" s="1"/>
  <c r="M36" i="2" s="1"/>
  <c r="M35" i="2" s="1"/>
  <c r="N31" i="2"/>
  <c r="N38" i="2" s="1"/>
  <c r="N37" i="2" s="1"/>
  <c r="N36" i="2" s="1"/>
  <c r="N35" i="2" s="1"/>
  <c r="M18" i="2"/>
  <c r="M25" i="2" s="1"/>
  <c r="M24" i="2" s="1"/>
  <c r="M23" i="2" s="1"/>
  <c r="M22" i="2" s="1"/>
  <c r="N18" i="2"/>
  <c r="N25" i="2" s="1"/>
  <c r="N24" i="2" s="1"/>
  <c r="N23" i="2" s="1"/>
  <c r="N22" i="2" s="1"/>
  <c r="N5" i="2" l="1"/>
  <c r="N12" i="2" s="1"/>
  <c r="N11" i="2" s="1"/>
  <c r="I5" i="2"/>
  <c r="I12" i="2" s="1"/>
  <c r="I11" i="2" s="1"/>
  <c r="L5" i="2"/>
  <c r="L12" i="2" s="1"/>
  <c r="L11" i="2" s="1"/>
  <c r="J5" i="2"/>
  <c r="J12" i="2" s="1"/>
  <c r="J11" i="2" s="1"/>
  <c r="H5" i="2"/>
  <c r="H12" i="2" s="1"/>
  <c r="H11" i="2" s="1"/>
  <c r="D5" i="2"/>
  <c r="D12" i="2" s="1"/>
  <c r="D11" i="2" s="1"/>
  <c r="G5" i="2"/>
  <c r="G12" i="2" s="1"/>
  <c r="G11" i="2" s="1"/>
  <c r="E5" i="2"/>
  <c r="E12" i="2"/>
  <c r="E11" i="2" s="1"/>
  <c r="E10" i="2" s="1"/>
  <c r="E9" i="2" s="1"/>
  <c r="F5" i="2"/>
  <c r="F12" i="2" s="1"/>
  <c r="F11" i="2" s="1"/>
  <c r="K5" i="2"/>
  <c r="K12" i="2"/>
  <c r="K11" i="2" s="1"/>
  <c r="M5" i="2"/>
  <c r="M12" i="2" s="1"/>
  <c r="M11" i="2" s="1"/>
  <c r="P5" i="2"/>
  <c r="P12" i="2" s="1"/>
  <c r="P11" i="2" s="1"/>
  <c r="O5" i="2"/>
  <c r="O12" i="2"/>
  <c r="O11" i="2" s="1"/>
  <c r="L10" i="2" l="1"/>
  <c r="L9" i="2" s="1"/>
  <c r="H10" i="2"/>
  <c r="H9" i="2" s="1"/>
  <c r="J10" i="2"/>
  <c r="J9" i="2" s="1"/>
  <c r="F10" i="2"/>
  <c r="F9" i="2" s="1"/>
  <c r="I10" i="2"/>
  <c r="I9" i="2" s="1"/>
  <c r="N10" i="2"/>
  <c r="N9" i="2" s="1"/>
  <c r="M10" i="2"/>
  <c r="M9" i="2" s="1"/>
  <c r="K10" i="2"/>
  <c r="K9" i="2" s="1"/>
  <c r="O10" i="2"/>
  <c r="O9" i="2" s="1"/>
  <c r="G10" i="2"/>
  <c r="G9" i="2" s="1"/>
  <c r="P10" i="2"/>
  <c r="P9" i="2" s="1"/>
  <c r="D10" i="2"/>
  <c r="D9" i="2" s="1"/>
  <c r="D128" i="2" l="1"/>
  <c r="D127" i="2" s="1"/>
  <c r="D126" i="2" s="1"/>
  <c r="M128" i="2"/>
  <c r="M126" i="2" s="1"/>
  <c r="I128" i="2"/>
  <c r="I126" i="2" s="1"/>
  <c r="F128" i="2"/>
  <c r="F126" i="2"/>
  <c r="K128" i="2"/>
  <c r="K126" i="2"/>
  <c r="H128" i="2"/>
  <c r="H126" i="2"/>
  <c r="J128" i="2"/>
  <c r="J126" i="2"/>
  <c r="O128" i="2"/>
  <c r="O126" i="2" s="1"/>
  <c r="L128" i="2"/>
  <c r="L126" i="2"/>
  <c r="G128" i="2"/>
  <c r="G126" i="2" s="1"/>
  <c r="N128" i="2"/>
  <c r="N126" i="2" s="1"/>
  <c r="P128" i="2"/>
  <c r="P126" i="2"/>
  <c r="E128" i="2"/>
  <c r="E126" i="2"/>
  <c r="D103" i="2"/>
  <c r="D102" i="2" s="1"/>
  <c r="D101" i="2" s="1"/>
  <c r="D100" i="2" s="1"/>
</calcChain>
</file>

<file path=xl/sharedStrings.xml><?xml version="1.0" encoding="utf-8"?>
<sst xmlns="http://schemas.openxmlformats.org/spreadsheetml/2006/main" count="120" uniqueCount="26">
  <si>
    <t>Näitaja</t>
  </si>
  <si>
    <t>Ühisveevärgiga liitunud elanike ligikaudne arv</t>
  </si>
  <si>
    <r>
      <t>müümata vesi, m</t>
    </r>
    <r>
      <rPr>
        <vertAlign val="superscript"/>
        <sz val="10"/>
        <color indexed="8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/d</t>
    </r>
  </si>
  <si>
    <r>
      <t>Väljapumbatav põhjavesi, m</t>
    </r>
    <r>
      <rPr>
        <vertAlign val="superscript"/>
        <sz val="10"/>
        <color indexed="8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/d</t>
    </r>
  </si>
  <si>
    <r>
      <t>veevarustusteenuse müük kokku, m</t>
    </r>
    <r>
      <rPr>
        <vertAlign val="superscript"/>
        <sz val="10"/>
        <color indexed="8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/d</t>
    </r>
  </si>
  <si>
    <t>Elanike arv</t>
  </si>
  <si>
    <t>müümata vesi, %</t>
  </si>
  <si>
    <t>varustatus %</t>
  </si>
  <si>
    <r>
      <t>veevarustusteenuse müük juriidilised isikud, m</t>
    </r>
    <r>
      <rPr>
        <vertAlign val="superscript"/>
        <sz val="10"/>
        <color indexed="8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/d</t>
    </r>
  </si>
  <si>
    <r>
      <t>Veevarustusteenuse müük, elanikud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</si>
  <si>
    <t>Elanike ühiktarbimine l/in * d</t>
  </si>
  <si>
    <t xml:space="preserve"> Otepää linna veebilanss sh Aedlinn, Alajaama piirkond ja osa Pühajärve külast (SPA jt)</t>
  </si>
  <si>
    <t xml:space="preserve"> Puka aleviku veebilanss</t>
  </si>
  <si>
    <t xml:space="preserve"> Sangaste aleviku veebilanss </t>
  </si>
  <si>
    <t xml:space="preserve"> Keeni küla veebilanss </t>
  </si>
  <si>
    <t xml:space="preserve"> Sihva küla veebilanss </t>
  </si>
  <si>
    <t xml:space="preserve"> Komsi küla veebilanss </t>
  </si>
  <si>
    <t xml:space="preserve"> Nõuni küla veebilanss </t>
  </si>
  <si>
    <t>Lossiküla küla veebilanss</t>
  </si>
  <si>
    <t xml:space="preserve">Vana-Otepää küla veebilanss </t>
  </si>
  <si>
    <t>Pühajärve küla veebilanss (v.a Otepääga vahetult piirnev osa), Kannistiku prk</t>
  </si>
  <si>
    <r>
      <t>müümata vesi,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</si>
  <si>
    <r>
      <t>Väljapumbatav põhjavesi,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</si>
  <si>
    <r>
      <t>veevarustusteenuse müük kokku,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</si>
  <si>
    <r>
      <t>veevarustusteenuse müük juriidilised isikud,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</si>
  <si>
    <t>Elanike arv (reoveekogumisalal)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</si>
</sst>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vertAlign val="superscript"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7" fillId="0" borderId="1" xfId="0" applyFont="1" applyBorder="1" applyAlignment="1">
      <alignment horizontal="justify" vertical="top" wrapText="1"/>
    </xf>
    <xf numFmtId="1" fontId="7" fillId="0" borderId="1" xfId="0" applyNumberFormat="1" applyFont="1" applyBorder="1" applyAlignment="1">
      <alignment horizontal="justify" vertical="top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justify" vertical="top" wrapText="1"/>
    </xf>
    <xf numFmtId="1" fontId="9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/>
    </xf>
    <xf numFmtId="0" fontId="3" fillId="0" borderId="3" xfId="0" applyFont="1" applyBorder="1" applyAlignment="1">
      <alignment horizontal="justify"/>
    </xf>
    <xf numFmtId="0" fontId="4" fillId="0" borderId="3" xfId="0" applyFont="1" applyBorder="1"/>
    <xf numFmtId="0" fontId="4" fillId="0" borderId="4" xfId="0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30"/>
  <sheetViews>
    <sheetView tabSelected="1" topLeftCell="A91" workbookViewId="0">
      <selection activeCell="S100" sqref="S100"/>
    </sheetView>
  </sheetViews>
  <sheetFormatPr defaultRowHeight="12.75" x14ac:dyDescent="0.2"/>
  <cols>
    <col min="2" max="2" width="39.85546875" customWidth="1"/>
    <col min="3" max="3" width="8.42578125" customWidth="1"/>
    <col min="4" max="16" width="8.28515625" customWidth="1"/>
  </cols>
  <sheetData>
    <row r="2" spans="2:16" ht="15.75" x14ac:dyDescent="0.25">
      <c r="B2" s="9" t="s">
        <v>11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2:16" x14ac:dyDescent="0.2">
      <c r="B3" s="1" t="s">
        <v>0</v>
      </c>
      <c r="C3" s="4">
        <v>2024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  <c r="I3" s="4">
        <v>2030</v>
      </c>
      <c r="J3" s="4">
        <v>2031</v>
      </c>
      <c r="K3" s="4">
        <v>2032</v>
      </c>
      <c r="L3" s="4">
        <v>2033</v>
      </c>
      <c r="M3" s="4">
        <v>2034</v>
      </c>
      <c r="N3" s="4">
        <v>2035</v>
      </c>
      <c r="O3" s="4">
        <v>2036</v>
      </c>
      <c r="P3" s="4">
        <f t="shared" ref="P3" si="0">+O3+1</f>
        <v>2037</v>
      </c>
    </row>
    <row r="4" spans="2:16" x14ac:dyDescent="0.2">
      <c r="B4" s="1" t="s">
        <v>5</v>
      </c>
      <c r="C4" s="2">
        <v>2155</v>
      </c>
      <c r="D4" s="2">
        <v>2025</v>
      </c>
      <c r="E4" s="2">
        <f>D4-2.5</f>
        <v>2022.5</v>
      </c>
      <c r="F4" s="2">
        <f t="shared" ref="F4:N4" si="1">E4-2.5</f>
        <v>2020</v>
      </c>
      <c r="G4" s="2">
        <f t="shared" si="1"/>
        <v>2017.5</v>
      </c>
      <c r="H4" s="2">
        <f t="shared" si="1"/>
        <v>2015</v>
      </c>
      <c r="I4" s="2">
        <f t="shared" si="1"/>
        <v>2012.5</v>
      </c>
      <c r="J4" s="2">
        <f t="shared" si="1"/>
        <v>2010</v>
      </c>
      <c r="K4" s="2">
        <f t="shared" si="1"/>
        <v>2007.5</v>
      </c>
      <c r="L4" s="2">
        <f t="shared" si="1"/>
        <v>2005</v>
      </c>
      <c r="M4" s="2">
        <f t="shared" si="1"/>
        <v>2002.5</v>
      </c>
      <c r="N4" s="2">
        <f t="shared" si="1"/>
        <v>2000</v>
      </c>
      <c r="O4" s="2">
        <v>2000</v>
      </c>
      <c r="P4" s="2">
        <v>2000</v>
      </c>
    </row>
    <row r="5" spans="2:16" x14ac:dyDescent="0.2">
      <c r="B5" s="1" t="s">
        <v>1</v>
      </c>
      <c r="C5" s="2">
        <v>2112</v>
      </c>
      <c r="D5" s="2">
        <f>D4*D6/100</f>
        <v>1984.5</v>
      </c>
      <c r="E5" s="2">
        <f>E4*E6/100</f>
        <v>1982.05</v>
      </c>
      <c r="F5" s="2">
        <f t="shared" ref="F5:P5" si="2">F4*F6/100</f>
        <v>1979.6</v>
      </c>
      <c r="G5" s="2">
        <f t="shared" si="2"/>
        <v>1977.15</v>
      </c>
      <c r="H5" s="2">
        <f t="shared" si="2"/>
        <v>1974.7</v>
      </c>
      <c r="I5" s="2">
        <f t="shared" si="2"/>
        <v>1972.25</v>
      </c>
      <c r="J5" s="2">
        <f t="shared" si="2"/>
        <v>1969.8</v>
      </c>
      <c r="K5" s="2">
        <f t="shared" si="2"/>
        <v>1967.35</v>
      </c>
      <c r="L5" s="2">
        <f t="shared" si="2"/>
        <v>1964.9</v>
      </c>
      <c r="M5" s="2">
        <f t="shared" si="2"/>
        <v>1982.4749999999999</v>
      </c>
      <c r="N5" s="2">
        <f t="shared" si="2"/>
        <v>1980</v>
      </c>
      <c r="O5" s="2">
        <f t="shared" si="2"/>
        <v>1980</v>
      </c>
      <c r="P5" s="2">
        <f t="shared" si="2"/>
        <v>1980</v>
      </c>
    </row>
    <row r="6" spans="2:16" x14ac:dyDescent="0.2">
      <c r="B6" s="1" t="s">
        <v>7</v>
      </c>
      <c r="C6" s="2">
        <f>C5/C4*100</f>
        <v>98.004640371229698</v>
      </c>
      <c r="D6" s="2">
        <v>98</v>
      </c>
      <c r="E6" s="2">
        <v>98</v>
      </c>
      <c r="F6" s="2">
        <v>98</v>
      </c>
      <c r="G6" s="2">
        <v>98</v>
      </c>
      <c r="H6" s="2">
        <v>98</v>
      </c>
      <c r="I6" s="2">
        <v>98</v>
      </c>
      <c r="J6" s="2">
        <v>98</v>
      </c>
      <c r="K6" s="2">
        <v>98</v>
      </c>
      <c r="L6" s="2">
        <v>98</v>
      </c>
      <c r="M6" s="2">
        <v>99</v>
      </c>
      <c r="N6" s="2">
        <v>99</v>
      </c>
      <c r="O6" s="2">
        <v>99</v>
      </c>
      <c r="P6" s="2">
        <v>99</v>
      </c>
    </row>
    <row r="7" spans="2:16" x14ac:dyDescent="0.2">
      <c r="B7" s="1" t="s">
        <v>10</v>
      </c>
      <c r="C7" s="2">
        <f>C12/C5*1000</f>
        <v>69.585691677044409</v>
      </c>
      <c r="D7" s="2">
        <f>+C7+1.5</f>
        <v>71.085691677044409</v>
      </c>
      <c r="E7" s="2">
        <f t="shared" ref="E7:M7" si="3">+D7+1.5</f>
        <v>72.585691677044409</v>
      </c>
      <c r="F7" s="2">
        <f t="shared" si="3"/>
        <v>74.085691677044409</v>
      </c>
      <c r="G7" s="2">
        <f t="shared" si="3"/>
        <v>75.585691677044409</v>
      </c>
      <c r="H7" s="2">
        <f t="shared" si="3"/>
        <v>77.085691677044409</v>
      </c>
      <c r="I7" s="2">
        <f t="shared" si="3"/>
        <v>78.585691677044409</v>
      </c>
      <c r="J7" s="2">
        <f t="shared" si="3"/>
        <v>80.085691677044409</v>
      </c>
      <c r="K7" s="2">
        <f t="shared" si="3"/>
        <v>81.585691677044409</v>
      </c>
      <c r="L7" s="2">
        <f t="shared" si="3"/>
        <v>83.085691677044409</v>
      </c>
      <c r="M7" s="2">
        <f t="shared" si="3"/>
        <v>84.585691677044409</v>
      </c>
      <c r="N7" s="2">
        <v>85</v>
      </c>
      <c r="O7" s="2">
        <v>85</v>
      </c>
      <c r="P7" s="2">
        <v>85</v>
      </c>
    </row>
    <row r="8" spans="2:16" x14ac:dyDescent="0.2">
      <c r="B8" s="1" t="s">
        <v>6</v>
      </c>
      <c r="C8" s="2">
        <f>C9/C10*100</f>
        <v>24.067506131368749</v>
      </c>
      <c r="D8" s="2">
        <f>C8-2</f>
        <v>22.067506131368749</v>
      </c>
      <c r="E8" s="2">
        <f t="shared" ref="E8:I8" si="4">D8-2</f>
        <v>20.067506131368749</v>
      </c>
      <c r="F8" s="2">
        <f t="shared" si="4"/>
        <v>18.067506131368749</v>
      </c>
      <c r="G8" s="2">
        <f t="shared" si="4"/>
        <v>16.067506131368749</v>
      </c>
      <c r="H8" s="2">
        <f t="shared" si="4"/>
        <v>14.067506131368749</v>
      </c>
      <c r="I8" s="2">
        <f t="shared" si="4"/>
        <v>12.067506131368749</v>
      </c>
      <c r="J8" s="2">
        <v>10</v>
      </c>
      <c r="K8" s="2">
        <v>10</v>
      </c>
      <c r="L8" s="2">
        <v>10</v>
      </c>
      <c r="M8" s="2">
        <v>10</v>
      </c>
      <c r="N8" s="2">
        <v>10</v>
      </c>
      <c r="O8" s="2">
        <v>10</v>
      </c>
      <c r="P8" s="2">
        <v>10</v>
      </c>
    </row>
    <row r="9" spans="2:16" ht="14.25" x14ac:dyDescent="0.2">
      <c r="B9" s="1" t="s">
        <v>2</v>
      </c>
      <c r="C9" s="2">
        <f t="shared" ref="C9:P9" si="5">C10-C11</f>
        <v>69.096161643835615</v>
      </c>
      <c r="D9" s="2">
        <f t="shared" si="5"/>
        <v>59.76683756452519</v>
      </c>
      <c r="E9" s="2">
        <f t="shared" si="5"/>
        <v>53.567365116685693</v>
      </c>
      <c r="F9" s="2">
        <f t="shared" si="5"/>
        <v>47.556699730236602</v>
      </c>
      <c r="G9" s="2">
        <f t="shared" si="5"/>
        <v>41.721869761918555</v>
      </c>
      <c r="H9" s="2">
        <f t="shared" si="5"/>
        <v>36.0511111808826</v>
      </c>
      <c r="I9" s="2">
        <f t="shared" si="5"/>
        <v>30.533730234656673</v>
      </c>
      <c r="J9" s="2">
        <f t="shared" si="5"/>
        <v>24.972532829493559</v>
      </c>
      <c r="K9" s="2">
        <f t="shared" si="5"/>
        <v>25.223067835648152</v>
      </c>
      <c r="L9" s="2">
        <f t="shared" si="5"/>
        <v>25.472786175136065</v>
      </c>
      <c r="M9" s="2">
        <f t="shared" si="5"/>
        <v>25.909891011938754</v>
      </c>
      <c r="N9" s="2">
        <f t="shared" si="5"/>
        <v>25.922222222222217</v>
      </c>
      <c r="O9" s="2">
        <f t="shared" si="5"/>
        <v>25.866666666666674</v>
      </c>
      <c r="P9" s="2">
        <f t="shared" si="5"/>
        <v>25.811111111111131</v>
      </c>
    </row>
    <row r="10" spans="2:16" ht="14.25" x14ac:dyDescent="0.2">
      <c r="B10" s="1" t="s">
        <v>3</v>
      </c>
      <c r="C10" s="2">
        <v>287.09315068493152</v>
      </c>
      <c r="D10" s="2">
        <f t="shared" ref="D10:P10" si="6">D11/(1-D8/100)</f>
        <v>270.83639269761983</v>
      </c>
      <c r="E10" s="2">
        <f t="shared" si="6"/>
        <v>266.93583530517157</v>
      </c>
      <c r="F10" s="2">
        <f t="shared" si="6"/>
        <v>263.21673497411371</v>
      </c>
      <c r="G10" s="2">
        <f t="shared" si="6"/>
        <v>259.66612006118692</v>
      </c>
      <c r="H10" s="2">
        <f t="shared" si="6"/>
        <v>256.27222653554219</v>
      </c>
      <c r="I10" s="2">
        <f t="shared" si="6"/>
        <v>253.02436064470751</v>
      </c>
      <c r="J10" s="2">
        <f t="shared" si="6"/>
        <v>249.72532829493562</v>
      </c>
      <c r="K10" s="2">
        <f t="shared" si="6"/>
        <v>252.23067835648146</v>
      </c>
      <c r="L10" s="2">
        <f t="shared" si="6"/>
        <v>254.72786175136062</v>
      </c>
      <c r="M10" s="2">
        <f t="shared" si="6"/>
        <v>259.09891011938737</v>
      </c>
      <c r="N10" s="2">
        <f t="shared" si="6"/>
        <v>259.22222222222223</v>
      </c>
      <c r="O10" s="2">
        <f t="shared" si="6"/>
        <v>258.66666666666669</v>
      </c>
      <c r="P10" s="2">
        <f t="shared" si="6"/>
        <v>258.11111111111114</v>
      </c>
    </row>
    <row r="11" spans="2:16" ht="14.25" x14ac:dyDescent="0.2">
      <c r="B11" s="1" t="s">
        <v>4</v>
      </c>
      <c r="C11" s="3">
        <f t="shared" ref="C11:P11" si="7">+C12+C13</f>
        <v>217.9969890410959</v>
      </c>
      <c r="D11" s="3">
        <f t="shared" si="7"/>
        <v>211.06955513309464</v>
      </c>
      <c r="E11" s="3">
        <f t="shared" si="7"/>
        <v>213.36847018848587</v>
      </c>
      <c r="F11" s="3">
        <f t="shared" si="7"/>
        <v>215.6600352438771</v>
      </c>
      <c r="G11" s="3">
        <f t="shared" si="7"/>
        <v>217.94425029926836</v>
      </c>
      <c r="H11" s="3">
        <f t="shared" si="7"/>
        <v>220.22111535465959</v>
      </c>
      <c r="I11" s="3">
        <f t="shared" si="7"/>
        <v>222.49063041005084</v>
      </c>
      <c r="J11" s="3">
        <f t="shared" si="7"/>
        <v>224.75279546544206</v>
      </c>
      <c r="K11" s="3">
        <f t="shared" si="7"/>
        <v>227.00761052083331</v>
      </c>
      <c r="L11" s="3">
        <f t="shared" si="7"/>
        <v>229.25507557622456</v>
      </c>
      <c r="M11" s="3">
        <f t="shared" si="7"/>
        <v>233.18901910744862</v>
      </c>
      <c r="N11" s="3">
        <f t="shared" si="7"/>
        <v>233.3</v>
      </c>
      <c r="O11" s="3">
        <f t="shared" si="7"/>
        <v>232.8</v>
      </c>
      <c r="P11" s="3">
        <f t="shared" si="7"/>
        <v>232.3</v>
      </c>
    </row>
    <row r="12" spans="2:16" ht="14.25" x14ac:dyDescent="0.2">
      <c r="B12" s="1" t="s">
        <v>9</v>
      </c>
      <c r="C12" s="3">
        <v>146.96498082191781</v>
      </c>
      <c r="D12" s="3">
        <f>D5*D7/1000</f>
        <v>141.06955513309464</v>
      </c>
      <c r="E12" s="3">
        <f>E5*E7/1000</f>
        <v>143.86847018848587</v>
      </c>
      <c r="F12" s="3">
        <f t="shared" ref="F12:P12" si="8">F5*F7/1000</f>
        <v>146.6600352438771</v>
      </c>
      <c r="G12" s="3">
        <f t="shared" si="8"/>
        <v>149.44425029926836</v>
      </c>
      <c r="H12" s="3">
        <f t="shared" si="8"/>
        <v>152.22111535465959</v>
      </c>
      <c r="I12" s="3">
        <f t="shared" si="8"/>
        <v>154.99063041005084</v>
      </c>
      <c r="J12" s="3">
        <f t="shared" si="8"/>
        <v>157.75279546544206</v>
      </c>
      <c r="K12" s="3">
        <f t="shared" si="8"/>
        <v>160.50761052083331</v>
      </c>
      <c r="L12" s="3">
        <f t="shared" si="8"/>
        <v>163.25507557622456</v>
      </c>
      <c r="M12" s="3">
        <f t="shared" si="8"/>
        <v>167.68901910744862</v>
      </c>
      <c r="N12" s="3">
        <f t="shared" si="8"/>
        <v>168.3</v>
      </c>
      <c r="O12" s="3">
        <f t="shared" si="8"/>
        <v>168.3</v>
      </c>
      <c r="P12" s="3">
        <f t="shared" si="8"/>
        <v>168.3</v>
      </c>
    </row>
    <row r="13" spans="2:16" ht="27" x14ac:dyDescent="0.2">
      <c r="B13" s="1" t="s">
        <v>8</v>
      </c>
      <c r="C13" s="2">
        <v>71.032008219178081</v>
      </c>
      <c r="D13" s="2">
        <v>70</v>
      </c>
      <c r="E13" s="2">
        <f>D13-0.5</f>
        <v>69.5</v>
      </c>
      <c r="F13" s="2">
        <f t="shared" ref="F13:P13" si="9">E13-0.5</f>
        <v>69</v>
      </c>
      <c r="G13" s="2">
        <f t="shared" si="9"/>
        <v>68.5</v>
      </c>
      <c r="H13" s="2">
        <f t="shared" si="9"/>
        <v>68</v>
      </c>
      <c r="I13" s="2">
        <f t="shared" si="9"/>
        <v>67.5</v>
      </c>
      <c r="J13" s="2">
        <f t="shared" si="9"/>
        <v>67</v>
      </c>
      <c r="K13" s="2">
        <f t="shared" si="9"/>
        <v>66.5</v>
      </c>
      <c r="L13" s="2">
        <f t="shared" si="9"/>
        <v>66</v>
      </c>
      <c r="M13" s="2">
        <f t="shared" si="9"/>
        <v>65.5</v>
      </c>
      <c r="N13" s="2">
        <f t="shared" si="9"/>
        <v>65</v>
      </c>
      <c r="O13" s="2">
        <f t="shared" si="9"/>
        <v>64.5</v>
      </c>
      <c r="P13" s="2">
        <f t="shared" si="9"/>
        <v>64</v>
      </c>
    </row>
    <row r="15" spans="2:16" ht="15.75" x14ac:dyDescent="0.25">
      <c r="B15" s="9" t="s">
        <v>12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2:16" x14ac:dyDescent="0.2">
      <c r="B16" s="1" t="s">
        <v>0</v>
      </c>
      <c r="C16" s="4">
        <v>2024</v>
      </c>
      <c r="D16" s="4">
        <v>2025</v>
      </c>
      <c r="E16" s="4">
        <v>2026</v>
      </c>
      <c r="F16" s="4">
        <v>2027</v>
      </c>
      <c r="G16" s="4">
        <v>2028</v>
      </c>
      <c r="H16" s="4">
        <v>2029</v>
      </c>
      <c r="I16" s="4">
        <v>2030</v>
      </c>
      <c r="J16" s="4">
        <v>2031</v>
      </c>
      <c r="K16" s="4">
        <v>2032</v>
      </c>
      <c r="L16" s="4">
        <v>2033</v>
      </c>
      <c r="M16" s="4">
        <v>2034</v>
      </c>
      <c r="N16" s="4">
        <v>2035</v>
      </c>
      <c r="O16" s="4">
        <v>2036</v>
      </c>
      <c r="P16" s="4">
        <f t="shared" ref="P16" si="10">+O16+1</f>
        <v>2037</v>
      </c>
    </row>
    <row r="17" spans="2:16" x14ac:dyDescent="0.2">
      <c r="B17" s="1" t="s">
        <v>5</v>
      </c>
      <c r="C17" s="2">
        <v>543</v>
      </c>
      <c r="D17" s="2">
        <v>511</v>
      </c>
      <c r="E17" s="2">
        <f>D17-3</f>
        <v>508</v>
      </c>
      <c r="F17" s="2">
        <f t="shared" ref="F17:P17" si="11">E17-3</f>
        <v>505</v>
      </c>
      <c r="G17" s="2">
        <f t="shared" si="11"/>
        <v>502</v>
      </c>
      <c r="H17" s="2">
        <f t="shared" si="11"/>
        <v>499</v>
      </c>
      <c r="I17" s="2">
        <f t="shared" si="11"/>
        <v>496</v>
      </c>
      <c r="J17" s="2">
        <f t="shared" si="11"/>
        <v>493</v>
      </c>
      <c r="K17" s="2">
        <f t="shared" si="11"/>
        <v>490</v>
      </c>
      <c r="L17" s="2">
        <f t="shared" si="11"/>
        <v>487</v>
      </c>
      <c r="M17" s="2">
        <f t="shared" si="11"/>
        <v>484</v>
      </c>
      <c r="N17" s="2">
        <f t="shared" si="11"/>
        <v>481</v>
      </c>
      <c r="O17" s="2">
        <f t="shared" si="11"/>
        <v>478</v>
      </c>
      <c r="P17" s="2">
        <f t="shared" si="11"/>
        <v>475</v>
      </c>
    </row>
    <row r="18" spans="2:16" x14ac:dyDescent="0.2">
      <c r="B18" s="1" t="s">
        <v>1</v>
      </c>
      <c r="C18" s="2">
        <v>488.7</v>
      </c>
      <c r="D18" s="2">
        <f>D17*D19/100</f>
        <v>465.01</v>
      </c>
      <c r="E18" s="2">
        <f>E17*E19/100</f>
        <v>467.36</v>
      </c>
      <c r="F18" s="2">
        <f t="shared" ref="F18" si="12">F17*F19/100</f>
        <v>494.9</v>
      </c>
      <c r="G18" s="2">
        <f t="shared" ref="G18" si="13">G17*G19/100</f>
        <v>491.96</v>
      </c>
      <c r="H18" s="2">
        <f t="shared" ref="H18" si="14">H17*H19/100</f>
        <v>489.02</v>
      </c>
      <c r="I18" s="2">
        <f t="shared" ref="I18" si="15">I17*I19/100</f>
        <v>486.08</v>
      </c>
      <c r="J18" s="2">
        <f t="shared" ref="J18" si="16">J17*J19/100</f>
        <v>483.14</v>
      </c>
      <c r="K18" s="2">
        <f t="shared" ref="K18" si="17">K17*K19/100</f>
        <v>480.2</v>
      </c>
      <c r="L18" s="2">
        <f t="shared" ref="L18" si="18">L17*L19/100</f>
        <v>477.26</v>
      </c>
      <c r="M18" s="2">
        <f t="shared" ref="M18" si="19">M17*M19/100</f>
        <v>479.16</v>
      </c>
      <c r="N18" s="2">
        <f t="shared" ref="N18" si="20">N17*N19/100</f>
        <v>476.19</v>
      </c>
      <c r="O18" s="2">
        <f t="shared" ref="O18" si="21">O17*O19/100</f>
        <v>473.22</v>
      </c>
      <c r="P18" s="2">
        <f t="shared" ref="P18" si="22">P17*P19/100</f>
        <v>470.25</v>
      </c>
    </row>
    <row r="19" spans="2:16" x14ac:dyDescent="0.2">
      <c r="B19" s="1" t="s">
        <v>7</v>
      </c>
      <c r="C19" s="2">
        <f>C18/C17*100</f>
        <v>90</v>
      </c>
      <c r="D19" s="2">
        <f>+C19+1</f>
        <v>91</v>
      </c>
      <c r="E19" s="2">
        <f>+D19+1</f>
        <v>92</v>
      </c>
      <c r="F19" s="2">
        <v>98</v>
      </c>
      <c r="G19" s="2">
        <v>98</v>
      </c>
      <c r="H19" s="2">
        <v>98</v>
      </c>
      <c r="I19" s="2">
        <v>98</v>
      </c>
      <c r="J19" s="2">
        <v>98</v>
      </c>
      <c r="K19" s="2">
        <v>98</v>
      </c>
      <c r="L19" s="2">
        <v>98</v>
      </c>
      <c r="M19" s="2">
        <v>99</v>
      </c>
      <c r="N19" s="2">
        <v>99</v>
      </c>
      <c r="O19" s="2">
        <v>99</v>
      </c>
      <c r="P19" s="2">
        <v>99</v>
      </c>
    </row>
    <row r="20" spans="2:16" x14ac:dyDescent="0.2">
      <c r="B20" s="1" t="s">
        <v>10</v>
      </c>
      <c r="C20" s="2">
        <f>C25/C18*1000</f>
        <v>49.396357683650507</v>
      </c>
      <c r="D20" s="2">
        <f>+C20+1.5</f>
        <v>50.896357683650507</v>
      </c>
      <c r="E20" s="2">
        <f t="shared" ref="E20:M20" si="23">+D20+1.5</f>
        <v>52.396357683650507</v>
      </c>
      <c r="F20" s="2">
        <f t="shared" si="23"/>
        <v>53.896357683650507</v>
      </c>
      <c r="G20" s="2">
        <f t="shared" si="23"/>
        <v>55.396357683650507</v>
      </c>
      <c r="H20" s="2">
        <f t="shared" si="23"/>
        <v>56.896357683650507</v>
      </c>
      <c r="I20" s="2">
        <f t="shared" si="23"/>
        <v>58.396357683650507</v>
      </c>
      <c r="J20" s="2">
        <f t="shared" si="23"/>
        <v>59.896357683650507</v>
      </c>
      <c r="K20" s="2">
        <f t="shared" si="23"/>
        <v>61.396357683650507</v>
      </c>
      <c r="L20" s="2">
        <f t="shared" si="23"/>
        <v>62.896357683650507</v>
      </c>
      <c r="M20" s="2">
        <f t="shared" si="23"/>
        <v>64.396357683650507</v>
      </c>
      <c r="N20" s="2">
        <v>85</v>
      </c>
      <c r="O20" s="2">
        <v>85</v>
      </c>
      <c r="P20" s="2">
        <v>85</v>
      </c>
    </row>
    <row r="21" spans="2:16" x14ac:dyDescent="0.2">
      <c r="B21" s="1" t="s">
        <v>6</v>
      </c>
      <c r="C21" s="2">
        <f>C22/C23*100</f>
        <v>10.763285651658572</v>
      </c>
      <c r="D21" s="2">
        <v>10</v>
      </c>
      <c r="E21" s="2">
        <v>10</v>
      </c>
      <c r="F21" s="2">
        <v>10</v>
      </c>
      <c r="G21" s="2">
        <v>10</v>
      </c>
      <c r="H21" s="2">
        <v>10</v>
      </c>
      <c r="I21" s="2">
        <v>10</v>
      </c>
      <c r="J21" s="2">
        <v>10</v>
      </c>
      <c r="K21" s="2">
        <v>10</v>
      </c>
      <c r="L21" s="2">
        <v>10</v>
      </c>
      <c r="M21" s="2">
        <v>10</v>
      </c>
      <c r="N21" s="2">
        <v>10</v>
      </c>
      <c r="O21" s="2">
        <v>10</v>
      </c>
      <c r="P21" s="2">
        <v>10</v>
      </c>
    </row>
    <row r="22" spans="2:16" ht="14.25" x14ac:dyDescent="0.2">
      <c r="B22" s="1" t="s">
        <v>2</v>
      </c>
      <c r="C22" s="2">
        <f t="shared" ref="C22:P22" si="24">C23-C24</f>
        <v>3.3144999999999989</v>
      </c>
      <c r="D22" s="2">
        <f t="shared" si="24"/>
        <v>3.0008128096082558</v>
      </c>
      <c r="E22" s="2">
        <f t="shared" si="24"/>
        <v>3.0919957474478785</v>
      </c>
      <c r="F22" s="2">
        <f t="shared" si="24"/>
        <v>3.3348119352931818</v>
      </c>
      <c r="G22" s="2">
        <f t="shared" si="24"/>
        <v>3.399199125116521</v>
      </c>
      <c r="H22" s="2">
        <f t="shared" si="24"/>
        <v>3.4626063149398618</v>
      </c>
      <c r="I22" s="2">
        <f t="shared" si="24"/>
        <v>3.5250335047632042</v>
      </c>
      <c r="J22" s="2">
        <f t="shared" si="24"/>
        <v>3.5864806945865411</v>
      </c>
      <c r="K22" s="2">
        <f t="shared" si="24"/>
        <v>3.646947884409883</v>
      </c>
      <c r="L22" s="2">
        <f t="shared" si="24"/>
        <v>3.7064350742332266</v>
      </c>
      <c r="M22" s="2">
        <f t="shared" si="24"/>
        <v>3.7995731941886604</v>
      </c>
      <c r="N22" s="2">
        <f t="shared" si="24"/>
        <v>4.8684611111111096</v>
      </c>
      <c r="O22" s="2">
        <f t="shared" si="24"/>
        <v>4.8404111111111092</v>
      </c>
      <c r="P22" s="2">
        <f t="shared" si="24"/>
        <v>4.8123611111111089</v>
      </c>
    </row>
    <row r="23" spans="2:16" ht="14.25" x14ac:dyDescent="0.2">
      <c r="B23" s="1" t="s">
        <v>3</v>
      </c>
      <c r="C23" s="2">
        <v>30.794499999999999</v>
      </c>
      <c r="D23" s="2">
        <f t="shared" ref="D23:P23" si="25">D24/(1-D21/100)</f>
        <v>30.008128096082576</v>
      </c>
      <c r="E23" s="2">
        <f t="shared" si="25"/>
        <v>30.919957474478782</v>
      </c>
      <c r="F23" s="2">
        <f t="shared" si="25"/>
        <v>33.348119352931818</v>
      </c>
      <c r="G23" s="2">
        <f t="shared" si="25"/>
        <v>33.991991251165224</v>
      </c>
      <c r="H23" s="2">
        <f t="shared" si="25"/>
        <v>34.626063149398632</v>
      </c>
      <c r="I23" s="2">
        <f t="shared" si="25"/>
        <v>35.250335047632042</v>
      </c>
      <c r="J23" s="2">
        <f t="shared" si="25"/>
        <v>35.864806945865446</v>
      </c>
      <c r="K23" s="2">
        <f t="shared" si="25"/>
        <v>36.469478844098859</v>
      </c>
      <c r="L23" s="2">
        <f t="shared" si="25"/>
        <v>37.064350742332266</v>
      </c>
      <c r="M23" s="2">
        <f t="shared" si="25"/>
        <v>37.995731941886639</v>
      </c>
      <c r="N23" s="2">
        <f t="shared" si="25"/>
        <v>48.684611111111117</v>
      </c>
      <c r="O23" s="2">
        <f t="shared" si="25"/>
        <v>48.404111111111106</v>
      </c>
      <c r="P23" s="2">
        <f t="shared" si="25"/>
        <v>48.12361111111111</v>
      </c>
    </row>
    <row r="24" spans="2:16" ht="14.25" x14ac:dyDescent="0.2">
      <c r="B24" s="1" t="s">
        <v>4</v>
      </c>
      <c r="C24" s="3">
        <f t="shared" ref="C24:P24" si="26">+C25+C26</f>
        <v>27.48</v>
      </c>
      <c r="D24" s="3">
        <f t="shared" si="26"/>
        <v>27.00731528647432</v>
      </c>
      <c r="E24" s="3">
        <f t="shared" si="26"/>
        <v>27.827961727030903</v>
      </c>
      <c r="F24" s="3">
        <f t="shared" si="26"/>
        <v>30.013307417638636</v>
      </c>
      <c r="G24" s="3">
        <f t="shared" si="26"/>
        <v>30.592792126048703</v>
      </c>
      <c r="H24" s="3">
        <f t="shared" si="26"/>
        <v>31.163456834458771</v>
      </c>
      <c r="I24" s="3">
        <f t="shared" si="26"/>
        <v>31.725301542868838</v>
      </c>
      <c r="J24" s="3">
        <f t="shared" si="26"/>
        <v>32.278326251278905</v>
      </c>
      <c r="K24" s="3">
        <f t="shared" si="26"/>
        <v>32.822530959688976</v>
      </c>
      <c r="L24" s="3">
        <f t="shared" si="26"/>
        <v>33.357915668099039</v>
      </c>
      <c r="M24" s="3">
        <f t="shared" si="26"/>
        <v>34.196158747697979</v>
      </c>
      <c r="N24" s="3">
        <f t="shared" si="26"/>
        <v>43.816150000000007</v>
      </c>
      <c r="O24" s="3">
        <f t="shared" si="26"/>
        <v>43.563699999999997</v>
      </c>
      <c r="P24" s="3">
        <f t="shared" si="26"/>
        <v>43.311250000000001</v>
      </c>
    </row>
    <row r="25" spans="2:16" ht="14.25" x14ac:dyDescent="0.2">
      <c r="B25" s="1" t="s">
        <v>9</v>
      </c>
      <c r="C25" s="3">
        <v>24.14</v>
      </c>
      <c r="D25" s="3">
        <f>D18*D20/1000</f>
        <v>23.66731528647432</v>
      </c>
      <c r="E25" s="3">
        <f>E18*E20/1000</f>
        <v>24.487961727030903</v>
      </c>
      <c r="F25" s="3">
        <f t="shared" ref="F25:P25" si="27">F18*F20/1000</f>
        <v>26.673307417638636</v>
      </c>
      <c r="G25" s="3">
        <f t="shared" si="27"/>
        <v>27.252792126048703</v>
      </c>
      <c r="H25" s="3">
        <f t="shared" si="27"/>
        <v>27.823456834458771</v>
      </c>
      <c r="I25" s="3">
        <f t="shared" si="27"/>
        <v>28.385301542868838</v>
      </c>
      <c r="J25" s="3">
        <f t="shared" si="27"/>
        <v>28.938326251278905</v>
      </c>
      <c r="K25" s="3">
        <f t="shared" si="27"/>
        <v>29.482530959688972</v>
      </c>
      <c r="L25" s="3">
        <f t="shared" si="27"/>
        <v>30.017915668099043</v>
      </c>
      <c r="M25" s="3">
        <f t="shared" si="27"/>
        <v>30.856158747697979</v>
      </c>
      <c r="N25" s="3">
        <f t="shared" si="27"/>
        <v>40.476150000000004</v>
      </c>
      <c r="O25" s="3">
        <f t="shared" si="27"/>
        <v>40.223700000000001</v>
      </c>
      <c r="P25" s="3">
        <f t="shared" si="27"/>
        <v>39.971249999999998</v>
      </c>
    </row>
    <row r="26" spans="2:16" ht="27" x14ac:dyDescent="0.2">
      <c r="B26" s="1" t="s">
        <v>8</v>
      </c>
      <c r="C26" s="2">
        <v>3.34</v>
      </c>
      <c r="D26" s="2">
        <v>3.34</v>
      </c>
      <c r="E26" s="2">
        <v>3.34</v>
      </c>
      <c r="F26" s="2">
        <v>3.34</v>
      </c>
      <c r="G26" s="2">
        <v>3.34</v>
      </c>
      <c r="H26" s="2">
        <v>3.34</v>
      </c>
      <c r="I26" s="2">
        <v>3.34</v>
      </c>
      <c r="J26" s="2">
        <v>3.34</v>
      </c>
      <c r="K26" s="2">
        <v>3.34</v>
      </c>
      <c r="L26" s="2">
        <v>3.34</v>
      </c>
      <c r="M26" s="2">
        <v>3.34</v>
      </c>
      <c r="N26" s="2">
        <v>3.34</v>
      </c>
      <c r="O26" s="2">
        <v>3.34</v>
      </c>
      <c r="P26" s="2">
        <v>3.34</v>
      </c>
    </row>
    <row r="28" spans="2:16" ht="15.75" x14ac:dyDescent="0.25">
      <c r="B28" s="9" t="s">
        <v>13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</row>
    <row r="29" spans="2:16" x14ac:dyDescent="0.2">
      <c r="B29" s="1" t="s">
        <v>0</v>
      </c>
      <c r="C29" s="4">
        <v>2024</v>
      </c>
      <c r="D29" s="4">
        <v>2025</v>
      </c>
      <c r="E29" s="4">
        <v>2026</v>
      </c>
      <c r="F29" s="4">
        <v>2027</v>
      </c>
      <c r="G29" s="4">
        <v>2028</v>
      </c>
      <c r="H29" s="4">
        <v>2029</v>
      </c>
      <c r="I29" s="4">
        <v>2030</v>
      </c>
      <c r="J29" s="4">
        <v>2031</v>
      </c>
      <c r="K29" s="4">
        <v>2032</v>
      </c>
      <c r="L29" s="4">
        <v>2033</v>
      </c>
      <c r="M29" s="4">
        <v>2034</v>
      </c>
      <c r="N29" s="4">
        <v>2035</v>
      </c>
      <c r="O29" s="4">
        <v>2036</v>
      </c>
      <c r="P29" s="4">
        <f t="shared" ref="P29" si="28">+O29+1</f>
        <v>2037</v>
      </c>
    </row>
    <row r="30" spans="2:16" x14ac:dyDescent="0.2">
      <c r="B30" s="1" t="s">
        <v>5</v>
      </c>
      <c r="C30" s="2">
        <v>234</v>
      </c>
      <c r="D30" s="2">
        <v>205</v>
      </c>
      <c r="E30" s="2">
        <f>D30-0.5</f>
        <v>204.5</v>
      </c>
      <c r="F30" s="2">
        <f t="shared" ref="F30:P30" si="29">E30-0.5</f>
        <v>204</v>
      </c>
      <c r="G30" s="2">
        <f t="shared" si="29"/>
        <v>203.5</v>
      </c>
      <c r="H30" s="2">
        <f t="shared" si="29"/>
        <v>203</v>
      </c>
      <c r="I30" s="2">
        <f t="shared" si="29"/>
        <v>202.5</v>
      </c>
      <c r="J30" s="2">
        <f t="shared" si="29"/>
        <v>202</v>
      </c>
      <c r="K30" s="2">
        <f t="shared" si="29"/>
        <v>201.5</v>
      </c>
      <c r="L30" s="2">
        <f t="shared" si="29"/>
        <v>201</v>
      </c>
      <c r="M30" s="2">
        <f t="shared" si="29"/>
        <v>200.5</v>
      </c>
      <c r="N30" s="2">
        <f t="shared" si="29"/>
        <v>200</v>
      </c>
      <c r="O30" s="2">
        <f t="shared" si="29"/>
        <v>199.5</v>
      </c>
      <c r="P30" s="2">
        <f t="shared" si="29"/>
        <v>199</v>
      </c>
    </row>
    <row r="31" spans="2:16" x14ac:dyDescent="0.2">
      <c r="B31" s="1" t="s">
        <v>1</v>
      </c>
      <c r="C31" s="2">
        <v>194.22</v>
      </c>
      <c r="D31" s="2">
        <f>D30*D32/100</f>
        <v>174.25</v>
      </c>
      <c r="E31" s="2">
        <f>E30*E32/100</f>
        <v>173.82499999999999</v>
      </c>
      <c r="F31" s="2">
        <f t="shared" ref="F31" si="30">F30*F32/100</f>
        <v>173.4</v>
      </c>
      <c r="G31" s="2">
        <f t="shared" ref="G31" si="31">G30*G32/100</f>
        <v>172.97499999999999</v>
      </c>
      <c r="H31" s="2">
        <f t="shared" ref="H31" si="32">H30*H32/100</f>
        <v>172.55</v>
      </c>
      <c r="I31" s="2">
        <f t="shared" ref="I31" si="33">I30*I32/100</f>
        <v>172.125</v>
      </c>
      <c r="J31" s="2">
        <f t="shared" ref="J31" si="34">J30*J32/100</f>
        <v>171.7</v>
      </c>
      <c r="K31" s="2">
        <f t="shared" ref="K31" si="35">K30*K32/100</f>
        <v>171.27500000000001</v>
      </c>
      <c r="L31" s="2">
        <f t="shared" ref="L31" si="36">L30*L32/100</f>
        <v>170.85</v>
      </c>
      <c r="M31" s="2">
        <f t="shared" ref="M31" si="37">M30*M32/100</f>
        <v>170.42500000000001</v>
      </c>
      <c r="N31" s="2">
        <f t="shared" ref="N31" si="38">N30*N32/100</f>
        <v>170</v>
      </c>
      <c r="O31" s="2">
        <f t="shared" ref="O31" si="39">O30*O32/100</f>
        <v>169.57499999999999</v>
      </c>
      <c r="P31" s="2">
        <f t="shared" ref="P31" si="40">P30*P32/100</f>
        <v>169.15</v>
      </c>
    </row>
    <row r="32" spans="2:16" x14ac:dyDescent="0.2">
      <c r="B32" s="1" t="s">
        <v>7</v>
      </c>
      <c r="C32" s="2">
        <f>C31/C30*100</f>
        <v>83</v>
      </c>
      <c r="D32" s="2">
        <v>85</v>
      </c>
      <c r="E32" s="2">
        <v>85</v>
      </c>
      <c r="F32" s="2">
        <v>85</v>
      </c>
      <c r="G32" s="2">
        <v>85</v>
      </c>
      <c r="H32" s="2">
        <v>85</v>
      </c>
      <c r="I32" s="2">
        <v>85</v>
      </c>
      <c r="J32" s="2">
        <v>85</v>
      </c>
      <c r="K32" s="2">
        <v>85</v>
      </c>
      <c r="L32" s="2">
        <v>85</v>
      </c>
      <c r="M32" s="2">
        <v>85</v>
      </c>
      <c r="N32" s="2">
        <v>85</v>
      </c>
      <c r="O32" s="2">
        <v>85</v>
      </c>
      <c r="P32" s="2">
        <v>85</v>
      </c>
    </row>
    <row r="33" spans="2:16" x14ac:dyDescent="0.2">
      <c r="B33" s="1" t="s">
        <v>10</v>
      </c>
      <c r="C33" s="2">
        <f>C38/C31*1000</f>
        <v>60.446915868602616</v>
      </c>
      <c r="D33" s="2">
        <f>+C33+1.5</f>
        <v>61.946915868602616</v>
      </c>
      <c r="E33" s="2">
        <f t="shared" ref="E33:G33" si="41">+D33+1.5</f>
        <v>63.446915868602616</v>
      </c>
      <c r="F33" s="2">
        <f t="shared" si="41"/>
        <v>64.946915868602616</v>
      </c>
      <c r="G33" s="2">
        <f t="shared" si="41"/>
        <v>66.446915868602616</v>
      </c>
      <c r="H33" s="2">
        <f>+G33+2</f>
        <v>68.446915868602616</v>
      </c>
      <c r="I33" s="2">
        <f t="shared" ref="I33:O33" si="42">+H33+2</f>
        <v>70.446915868602616</v>
      </c>
      <c r="J33" s="2">
        <f t="shared" si="42"/>
        <v>72.446915868602616</v>
      </c>
      <c r="K33" s="2">
        <f t="shared" si="42"/>
        <v>74.446915868602616</v>
      </c>
      <c r="L33" s="2">
        <f t="shared" si="42"/>
        <v>76.446915868602616</v>
      </c>
      <c r="M33" s="2">
        <f t="shared" si="42"/>
        <v>78.446915868602616</v>
      </c>
      <c r="N33" s="2">
        <f t="shared" si="42"/>
        <v>80.446915868602616</v>
      </c>
      <c r="O33" s="2">
        <f t="shared" si="42"/>
        <v>82.446915868602616</v>
      </c>
      <c r="P33" s="2">
        <v>85</v>
      </c>
    </row>
    <row r="34" spans="2:16" x14ac:dyDescent="0.2">
      <c r="B34" s="1" t="s">
        <v>6</v>
      </c>
      <c r="C34" s="2">
        <f>C35/C36*100</f>
        <v>20.599567048820322</v>
      </c>
      <c r="D34" s="2">
        <f>C34-2</f>
        <v>18.599567048820322</v>
      </c>
      <c r="E34" s="2">
        <f t="shared" ref="E34:G34" si="43">D34-2</f>
        <v>16.599567048820322</v>
      </c>
      <c r="F34" s="2">
        <f t="shared" si="43"/>
        <v>14.599567048820322</v>
      </c>
      <c r="G34" s="2">
        <f t="shared" si="43"/>
        <v>12.599567048820322</v>
      </c>
      <c r="H34" s="2">
        <v>10</v>
      </c>
      <c r="I34" s="2">
        <v>10</v>
      </c>
      <c r="J34" s="2">
        <v>10</v>
      </c>
      <c r="K34" s="2">
        <v>10</v>
      </c>
      <c r="L34" s="2">
        <v>10</v>
      </c>
      <c r="M34" s="2">
        <v>10</v>
      </c>
      <c r="N34" s="2">
        <v>10</v>
      </c>
      <c r="O34" s="2">
        <v>10</v>
      </c>
      <c r="P34" s="2">
        <v>10</v>
      </c>
    </row>
    <row r="35" spans="2:16" ht="14.25" x14ac:dyDescent="0.2">
      <c r="B35" s="1" t="s">
        <v>2</v>
      </c>
      <c r="C35" s="2">
        <f t="shared" ref="C35:P35" si="44">C36-C37</f>
        <v>5.2717999999999989</v>
      </c>
      <c r="D35" s="2">
        <f t="shared" si="44"/>
        <v>4.5228811246349956</v>
      </c>
      <c r="E35" s="2">
        <f t="shared" si="44"/>
        <v>3.9863952177184849</v>
      </c>
      <c r="F35" s="2">
        <f t="shared" si="44"/>
        <v>3.4638400239792198</v>
      </c>
      <c r="G35" s="2">
        <f t="shared" si="44"/>
        <v>2.9543467344593992</v>
      </c>
      <c r="H35" s="2">
        <f t="shared" si="44"/>
        <v>2.3122794814585994</v>
      </c>
      <c r="I35" s="2">
        <f t="shared" si="44"/>
        <v>2.3472972659870237</v>
      </c>
      <c r="J35" s="2">
        <f t="shared" si="44"/>
        <v>2.3821261616265623</v>
      </c>
      <c r="K35" s="2">
        <f t="shared" si="44"/>
        <v>2.4167661683772117</v>
      </c>
      <c r="L35" s="2">
        <f t="shared" si="44"/>
        <v>2.4512172862389718</v>
      </c>
      <c r="M35" s="2">
        <f t="shared" si="44"/>
        <v>2.4854795152118427</v>
      </c>
      <c r="N35" s="2">
        <f t="shared" si="44"/>
        <v>2.519552855295828</v>
      </c>
      <c r="O35" s="2">
        <f t="shared" si="44"/>
        <v>2.5534373064909204</v>
      </c>
      <c r="P35" s="2">
        <f t="shared" si="44"/>
        <v>2.5975277777777777</v>
      </c>
    </row>
    <row r="36" spans="2:16" ht="14.25" x14ac:dyDescent="0.2">
      <c r="B36" s="1" t="s">
        <v>3</v>
      </c>
      <c r="C36" s="2">
        <v>25.591799999999999</v>
      </c>
      <c r="D36" s="2">
        <f t="shared" ref="D36:P36" si="45">D37/(1-D34/100)</f>
        <v>24.317131214739003</v>
      </c>
      <c r="E36" s="2">
        <f t="shared" si="45"/>
        <v>24.015055368578334</v>
      </c>
      <c r="F36" s="2">
        <f t="shared" si="45"/>
        <v>23.725635235594911</v>
      </c>
      <c r="G36" s="2">
        <f t="shared" si="45"/>
        <v>23.448002006830936</v>
      </c>
      <c r="H36" s="2">
        <f t="shared" si="45"/>
        <v>23.122794814585983</v>
      </c>
      <c r="I36" s="2">
        <f t="shared" si="45"/>
        <v>23.472972659870251</v>
      </c>
      <c r="J36" s="2">
        <f t="shared" si="45"/>
        <v>23.82126161626563</v>
      </c>
      <c r="K36" s="2">
        <f t="shared" si="45"/>
        <v>24.167661683772128</v>
      </c>
      <c r="L36" s="2">
        <f t="shared" si="45"/>
        <v>24.512172862389729</v>
      </c>
      <c r="M36" s="2">
        <f t="shared" si="45"/>
        <v>24.854795152118445</v>
      </c>
      <c r="N36" s="2">
        <f t="shared" si="45"/>
        <v>25.195528552958272</v>
      </c>
      <c r="O36" s="2">
        <f t="shared" si="45"/>
        <v>25.534373064909207</v>
      </c>
      <c r="P36" s="2">
        <f t="shared" si="45"/>
        <v>25.975277777777777</v>
      </c>
    </row>
    <row r="37" spans="2:16" ht="14.25" x14ac:dyDescent="0.2">
      <c r="B37" s="1" t="s">
        <v>4</v>
      </c>
      <c r="C37" s="3">
        <f t="shared" ref="C37:P37" si="46">+C38+C39</f>
        <v>20.32</v>
      </c>
      <c r="D37" s="3">
        <f t="shared" si="46"/>
        <v>19.794250090104008</v>
      </c>
      <c r="E37" s="3">
        <f t="shared" si="46"/>
        <v>20.028660150859849</v>
      </c>
      <c r="F37" s="3">
        <f t="shared" si="46"/>
        <v>20.261795211615691</v>
      </c>
      <c r="G37" s="3">
        <f t="shared" si="46"/>
        <v>20.493655272371537</v>
      </c>
      <c r="H37" s="3">
        <f t="shared" si="46"/>
        <v>20.810515333127384</v>
      </c>
      <c r="I37" s="3">
        <f t="shared" si="46"/>
        <v>21.125675393883228</v>
      </c>
      <c r="J37" s="3">
        <f t="shared" si="46"/>
        <v>21.439135454639068</v>
      </c>
      <c r="K37" s="3">
        <f t="shared" si="46"/>
        <v>21.750895515394916</v>
      </c>
      <c r="L37" s="3">
        <f t="shared" si="46"/>
        <v>22.060955576150757</v>
      </c>
      <c r="M37" s="3">
        <f t="shared" si="46"/>
        <v>22.369315636906602</v>
      </c>
      <c r="N37" s="3">
        <f t="shared" si="46"/>
        <v>22.675975697662444</v>
      </c>
      <c r="O37" s="3">
        <f t="shared" si="46"/>
        <v>22.980935758418287</v>
      </c>
      <c r="P37" s="3">
        <f t="shared" si="46"/>
        <v>23.377749999999999</v>
      </c>
    </row>
    <row r="38" spans="2:16" ht="14.25" x14ac:dyDescent="0.2">
      <c r="B38" s="1" t="s">
        <v>9</v>
      </c>
      <c r="C38" s="3">
        <v>11.74</v>
      </c>
      <c r="D38" s="3">
        <f>D31*D33/1000</f>
        <v>10.794250090104006</v>
      </c>
      <c r="E38" s="3">
        <f>E31*E33/1000</f>
        <v>11.028660150859849</v>
      </c>
      <c r="F38" s="3">
        <f t="shared" ref="F38:P38" si="47">F31*F33/1000</f>
        <v>11.261795211615693</v>
      </c>
      <c r="G38" s="3">
        <f t="shared" si="47"/>
        <v>11.493655272371537</v>
      </c>
      <c r="H38" s="3">
        <f t="shared" si="47"/>
        <v>11.810515333127382</v>
      </c>
      <c r="I38" s="3">
        <f t="shared" si="47"/>
        <v>12.125675393883226</v>
      </c>
      <c r="J38" s="3">
        <f t="shared" si="47"/>
        <v>12.439135454639068</v>
      </c>
      <c r="K38" s="3">
        <f t="shared" si="47"/>
        <v>12.750895515394914</v>
      </c>
      <c r="L38" s="3">
        <f t="shared" si="47"/>
        <v>13.060955576150757</v>
      </c>
      <c r="M38" s="3">
        <f t="shared" si="47"/>
        <v>13.369315636906602</v>
      </c>
      <c r="N38" s="3">
        <f t="shared" si="47"/>
        <v>13.675975697662444</v>
      </c>
      <c r="O38" s="3">
        <f t="shared" si="47"/>
        <v>13.980935758418287</v>
      </c>
      <c r="P38" s="3">
        <f t="shared" si="47"/>
        <v>14.377750000000001</v>
      </c>
    </row>
    <row r="39" spans="2:16" ht="27" x14ac:dyDescent="0.2">
      <c r="B39" s="1" t="s">
        <v>8</v>
      </c>
      <c r="C39" s="2">
        <v>8.58</v>
      </c>
      <c r="D39" s="2">
        <v>9</v>
      </c>
      <c r="E39" s="2">
        <v>9</v>
      </c>
      <c r="F39" s="2">
        <v>9</v>
      </c>
      <c r="G39" s="2">
        <v>9</v>
      </c>
      <c r="H39" s="2">
        <v>9</v>
      </c>
      <c r="I39" s="2">
        <v>9</v>
      </c>
      <c r="J39" s="2">
        <v>9</v>
      </c>
      <c r="K39" s="2">
        <v>9</v>
      </c>
      <c r="L39" s="2">
        <v>9</v>
      </c>
      <c r="M39" s="2">
        <v>9</v>
      </c>
      <c r="N39" s="2">
        <v>9</v>
      </c>
      <c r="O39" s="2">
        <v>9</v>
      </c>
      <c r="P39" s="2">
        <v>9</v>
      </c>
    </row>
    <row r="41" spans="2:16" ht="15.75" x14ac:dyDescent="0.25">
      <c r="B41" s="13" t="s">
        <v>14</v>
      </c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6"/>
    </row>
    <row r="42" spans="2:16" x14ac:dyDescent="0.2">
      <c r="B42" s="5" t="s">
        <v>0</v>
      </c>
      <c r="C42" s="6">
        <v>2024</v>
      </c>
      <c r="D42" s="6">
        <v>2025</v>
      </c>
      <c r="E42" s="6">
        <v>2026</v>
      </c>
      <c r="F42" s="6">
        <v>2027</v>
      </c>
      <c r="G42" s="6">
        <v>2028</v>
      </c>
      <c r="H42" s="6">
        <v>2029</v>
      </c>
      <c r="I42" s="6">
        <v>2030</v>
      </c>
      <c r="J42" s="6">
        <v>2031</v>
      </c>
      <c r="K42" s="6">
        <v>2032</v>
      </c>
      <c r="L42" s="6">
        <v>2033</v>
      </c>
      <c r="M42" s="6">
        <v>2034</v>
      </c>
      <c r="N42" s="6">
        <v>2035</v>
      </c>
      <c r="O42" s="6">
        <v>2036</v>
      </c>
      <c r="P42" s="6">
        <f t="shared" ref="P42" si="48">+O42+1</f>
        <v>2037</v>
      </c>
    </row>
    <row r="43" spans="2:16" x14ac:dyDescent="0.2">
      <c r="B43" s="5" t="s">
        <v>5</v>
      </c>
      <c r="C43" s="7">
        <v>335</v>
      </c>
      <c r="D43" s="7">
        <f>C43-1.2</f>
        <v>333.8</v>
      </c>
      <c r="E43" s="7">
        <f t="shared" ref="E43:P43" si="49">D43-1.2</f>
        <v>332.6</v>
      </c>
      <c r="F43" s="7">
        <f t="shared" si="49"/>
        <v>331.40000000000003</v>
      </c>
      <c r="G43" s="7">
        <f t="shared" si="49"/>
        <v>330.20000000000005</v>
      </c>
      <c r="H43" s="7">
        <f t="shared" si="49"/>
        <v>329.00000000000006</v>
      </c>
      <c r="I43" s="7">
        <f t="shared" si="49"/>
        <v>327.80000000000007</v>
      </c>
      <c r="J43" s="7">
        <f t="shared" si="49"/>
        <v>326.60000000000008</v>
      </c>
      <c r="K43" s="7">
        <f t="shared" si="49"/>
        <v>325.40000000000009</v>
      </c>
      <c r="L43" s="7">
        <f t="shared" si="49"/>
        <v>324.2000000000001</v>
      </c>
      <c r="M43" s="7">
        <f t="shared" si="49"/>
        <v>323.00000000000011</v>
      </c>
      <c r="N43" s="7">
        <f t="shared" si="49"/>
        <v>321.80000000000013</v>
      </c>
      <c r="O43" s="7">
        <f t="shared" si="49"/>
        <v>320.60000000000014</v>
      </c>
      <c r="P43" s="7">
        <f t="shared" si="49"/>
        <v>319.40000000000015</v>
      </c>
    </row>
    <row r="44" spans="2:16" x14ac:dyDescent="0.2">
      <c r="B44" s="5" t="s">
        <v>1</v>
      </c>
      <c r="C44" s="7">
        <v>298</v>
      </c>
      <c r="D44" s="7">
        <f>D43*D45/100</f>
        <v>300.42</v>
      </c>
      <c r="E44" s="7">
        <f>E43*E45/100</f>
        <v>299.34000000000003</v>
      </c>
      <c r="F44" s="7">
        <f t="shared" ref="F44" si="50">F43*F45/100</f>
        <v>298.26000000000005</v>
      </c>
      <c r="G44" s="7">
        <f t="shared" ref="G44" si="51">G43*G45/100</f>
        <v>297.18000000000006</v>
      </c>
      <c r="H44" s="7">
        <f t="shared" ref="H44" si="52">H43*H45/100</f>
        <v>296.10000000000002</v>
      </c>
      <c r="I44" s="7">
        <f t="shared" ref="I44" si="53">I43*I45/100</f>
        <v>295.0200000000001</v>
      </c>
      <c r="J44" s="7">
        <f t="shared" ref="J44" si="54">J43*J45/100</f>
        <v>293.94000000000005</v>
      </c>
      <c r="K44" s="7">
        <f t="shared" ref="K44" si="55">K43*K45/100</f>
        <v>292.86000000000007</v>
      </c>
      <c r="L44" s="7">
        <f t="shared" ref="L44" si="56">L43*L45/100</f>
        <v>291.78000000000009</v>
      </c>
      <c r="M44" s="7">
        <f t="shared" ref="M44" si="57">M43*M45/100</f>
        <v>290.7000000000001</v>
      </c>
      <c r="N44" s="7">
        <f t="shared" ref="N44" si="58">N43*N45/100</f>
        <v>289.62000000000012</v>
      </c>
      <c r="O44" s="7">
        <f t="shared" ref="O44" si="59">O43*O45/100</f>
        <v>288.54000000000013</v>
      </c>
      <c r="P44" s="7">
        <f t="shared" ref="P44" si="60">P43*P45/100</f>
        <v>287.46000000000015</v>
      </c>
    </row>
    <row r="45" spans="2:16" x14ac:dyDescent="0.2">
      <c r="B45" s="5" t="s">
        <v>7</v>
      </c>
      <c r="C45" s="7">
        <f>C44/C43*100</f>
        <v>88.955223880597018</v>
      </c>
      <c r="D45" s="7">
        <v>90</v>
      </c>
      <c r="E45" s="7">
        <v>90</v>
      </c>
      <c r="F45" s="7">
        <v>90</v>
      </c>
      <c r="G45" s="7">
        <v>90</v>
      </c>
      <c r="H45" s="7">
        <v>90</v>
      </c>
      <c r="I45" s="7">
        <v>90</v>
      </c>
      <c r="J45" s="7">
        <v>90</v>
      </c>
      <c r="K45" s="7">
        <v>90</v>
      </c>
      <c r="L45" s="7">
        <v>90</v>
      </c>
      <c r="M45" s="7">
        <v>90</v>
      </c>
      <c r="N45" s="7">
        <v>90</v>
      </c>
      <c r="O45" s="7">
        <v>90</v>
      </c>
      <c r="P45" s="7">
        <v>90</v>
      </c>
    </row>
    <row r="46" spans="2:16" x14ac:dyDescent="0.2">
      <c r="B46" s="5" t="s">
        <v>10</v>
      </c>
      <c r="C46" s="7">
        <f>C51/C44*1000</f>
        <v>48.255033557046978</v>
      </c>
      <c r="D46" s="7">
        <f>+C46+1.5</f>
        <v>49.755033557046978</v>
      </c>
      <c r="E46" s="7">
        <f>+D46+3</f>
        <v>52.755033557046978</v>
      </c>
      <c r="F46" s="7">
        <f t="shared" ref="F46:N46" si="61">+E46+3</f>
        <v>55.755033557046978</v>
      </c>
      <c r="G46" s="7">
        <f t="shared" si="61"/>
        <v>58.755033557046978</v>
      </c>
      <c r="H46" s="7">
        <f t="shared" si="61"/>
        <v>61.755033557046978</v>
      </c>
      <c r="I46" s="7">
        <f t="shared" si="61"/>
        <v>64.755033557046971</v>
      </c>
      <c r="J46" s="7">
        <f t="shared" si="61"/>
        <v>67.755033557046971</v>
      </c>
      <c r="K46" s="7">
        <f t="shared" si="61"/>
        <v>70.755033557046971</v>
      </c>
      <c r="L46" s="7">
        <f t="shared" si="61"/>
        <v>73.755033557046971</v>
      </c>
      <c r="M46" s="7">
        <f>+L46+3</f>
        <v>76.755033557046971</v>
      </c>
      <c r="N46" s="7">
        <f t="shared" si="61"/>
        <v>79.755033557046971</v>
      </c>
      <c r="O46" s="7">
        <f>+N46+3</f>
        <v>82.755033557046971</v>
      </c>
      <c r="P46" s="7">
        <v>85</v>
      </c>
    </row>
    <row r="47" spans="2:16" x14ac:dyDescent="0.2">
      <c r="B47" s="5" t="s">
        <v>6</v>
      </c>
      <c r="C47" s="7">
        <f>C48/C49*100</f>
        <v>12.346938775510189</v>
      </c>
      <c r="D47" s="7">
        <f>C47-2</f>
        <v>10.346938775510189</v>
      </c>
      <c r="E47" s="7">
        <v>10</v>
      </c>
      <c r="F47" s="7">
        <v>10</v>
      </c>
      <c r="G47" s="7">
        <v>10</v>
      </c>
      <c r="H47" s="7">
        <v>10</v>
      </c>
      <c r="I47" s="7">
        <v>10</v>
      </c>
      <c r="J47" s="7">
        <v>10</v>
      </c>
      <c r="K47" s="7">
        <v>10</v>
      </c>
      <c r="L47" s="7">
        <v>10</v>
      </c>
      <c r="M47" s="7">
        <v>10</v>
      </c>
      <c r="N47" s="7">
        <v>10</v>
      </c>
      <c r="O47" s="7">
        <v>10</v>
      </c>
      <c r="P47" s="7">
        <v>10</v>
      </c>
    </row>
    <row r="48" spans="2:16" ht="14.25" x14ac:dyDescent="0.2">
      <c r="B48" s="5" t="s">
        <v>21</v>
      </c>
      <c r="C48" s="7">
        <f t="shared" ref="C48:P48" si="62">C49-C50</f>
        <v>3.6299999999999955</v>
      </c>
      <c r="D48" s="7">
        <f t="shared" si="62"/>
        <v>3.0396233646420328</v>
      </c>
      <c r="E48" s="7">
        <f t="shared" si="62"/>
        <v>3.0201879716629385</v>
      </c>
      <c r="F48" s="7">
        <f t="shared" si="62"/>
        <v>3.1132773676360905</v>
      </c>
      <c r="G48" s="7">
        <f t="shared" si="62"/>
        <v>3.2056467636092449</v>
      </c>
      <c r="H48" s="7">
        <f t="shared" si="62"/>
        <v>3.2972961595823982</v>
      </c>
      <c r="I48" s="7">
        <f t="shared" si="62"/>
        <v>3.3882255555555574</v>
      </c>
      <c r="J48" s="7">
        <f t="shared" si="62"/>
        <v>3.4784349515287083</v>
      </c>
      <c r="K48" s="7">
        <f t="shared" si="62"/>
        <v>3.5679243475018652</v>
      </c>
      <c r="L48" s="7">
        <f t="shared" si="62"/>
        <v>3.6566937434750173</v>
      </c>
      <c r="M48" s="7">
        <f t="shared" si="62"/>
        <v>3.7447431394481754</v>
      </c>
      <c r="N48" s="7">
        <f t="shared" si="62"/>
        <v>3.8320725354213252</v>
      </c>
      <c r="O48" s="7">
        <f t="shared" si="62"/>
        <v>3.918681931394481</v>
      </c>
      <c r="P48" s="7">
        <f t="shared" si="62"/>
        <v>3.9804555555555581</v>
      </c>
    </row>
    <row r="49" spans="2:16" ht="14.25" x14ac:dyDescent="0.2">
      <c r="B49" s="5" t="s">
        <v>22</v>
      </c>
      <c r="C49" s="7">
        <v>29.4</v>
      </c>
      <c r="D49" s="7">
        <f t="shared" ref="D49:P49" si="63">D50/(1-D47/100)</f>
        <v>29.37703054585009</v>
      </c>
      <c r="E49" s="7">
        <f t="shared" si="63"/>
        <v>30.201879716629382</v>
      </c>
      <c r="F49" s="7">
        <f t="shared" si="63"/>
        <v>31.132773676360927</v>
      </c>
      <c r="G49" s="7">
        <f t="shared" si="63"/>
        <v>32.056467636092471</v>
      </c>
      <c r="H49" s="7">
        <f t="shared" si="63"/>
        <v>32.97296159582401</v>
      </c>
      <c r="I49" s="7">
        <f t="shared" si="63"/>
        <v>33.88225555555556</v>
      </c>
      <c r="J49" s="7">
        <f t="shared" si="63"/>
        <v>34.784349515287097</v>
      </c>
      <c r="K49" s="7">
        <f t="shared" si="63"/>
        <v>35.679243475018644</v>
      </c>
      <c r="L49" s="7">
        <f t="shared" si="63"/>
        <v>36.566937434750187</v>
      </c>
      <c r="M49" s="7">
        <f t="shared" si="63"/>
        <v>37.44743139448174</v>
      </c>
      <c r="N49" s="7">
        <f t="shared" si="63"/>
        <v>38.32072535421328</v>
      </c>
      <c r="O49" s="7">
        <f t="shared" si="63"/>
        <v>39.186819313944824</v>
      </c>
      <c r="P49" s="7">
        <f t="shared" si="63"/>
        <v>39.804555555555574</v>
      </c>
    </row>
    <row r="50" spans="2:16" ht="14.25" x14ac:dyDescent="0.2">
      <c r="B50" s="5" t="s">
        <v>23</v>
      </c>
      <c r="C50" s="8">
        <f t="shared" ref="C50:P50" si="64">+C51+C52</f>
        <v>25.770000000000003</v>
      </c>
      <c r="D50" s="8">
        <f t="shared" si="64"/>
        <v>26.337407181208057</v>
      </c>
      <c r="E50" s="8">
        <f t="shared" si="64"/>
        <v>27.181691744966443</v>
      </c>
      <c r="F50" s="8">
        <f t="shared" si="64"/>
        <v>28.019496308724836</v>
      </c>
      <c r="G50" s="8">
        <f t="shared" si="64"/>
        <v>28.850820872483226</v>
      </c>
      <c r="H50" s="8">
        <f t="shared" si="64"/>
        <v>29.675665436241612</v>
      </c>
      <c r="I50" s="8">
        <f t="shared" si="64"/>
        <v>30.494030000000002</v>
      </c>
      <c r="J50" s="8">
        <f t="shared" si="64"/>
        <v>31.305914563758389</v>
      </c>
      <c r="K50" s="8">
        <f t="shared" si="64"/>
        <v>32.111319127516779</v>
      </c>
      <c r="L50" s="8">
        <f t="shared" si="64"/>
        <v>32.91024369127517</v>
      </c>
      <c r="M50" s="8">
        <f t="shared" si="64"/>
        <v>33.702688255033564</v>
      </c>
      <c r="N50" s="8">
        <f t="shared" si="64"/>
        <v>34.488652818791955</v>
      </c>
      <c r="O50" s="8">
        <f t="shared" si="64"/>
        <v>35.268137382550343</v>
      </c>
      <c r="P50" s="8">
        <f t="shared" si="64"/>
        <v>35.824100000000016</v>
      </c>
    </row>
    <row r="51" spans="2:16" ht="14.25" x14ac:dyDescent="0.2">
      <c r="B51" s="5" t="s">
        <v>9</v>
      </c>
      <c r="C51" s="8">
        <v>14.38</v>
      </c>
      <c r="D51" s="8">
        <f>D44*D46/1000</f>
        <v>14.947407181208055</v>
      </c>
      <c r="E51" s="8">
        <f>E44*E46/1000</f>
        <v>15.791691744966444</v>
      </c>
      <c r="F51" s="8">
        <f t="shared" ref="F51:P51" si="65">F44*F46/1000</f>
        <v>16.629496308724836</v>
      </c>
      <c r="G51" s="8">
        <f t="shared" si="65"/>
        <v>17.460820872483225</v>
      </c>
      <c r="H51" s="8">
        <f t="shared" si="65"/>
        <v>18.285665436241612</v>
      </c>
      <c r="I51" s="8">
        <f t="shared" si="65"/>
        <v>19.104030000000002</v>
      </c>
      <c r="J51" s="8">
        <f t="shared" si="65"/>
        <v>19.915914563758388</v>
      </c>
      <c r="K51" s="8">
        <f t="shared" si="65"/>
        <v>20.721319127516782</v>
      </c>
      <c r="L51" s="8">
        <f t="shared" si="65"/>
        <v>21.520243691275173</v>
      </c>
      <c r="M51" s="8">
        <f t="shared" si="65"/>
        <v>22.31268825503356</v>
      </c>
      <c r="N51" s="8">
        <f t="shared" si="65"/>
        <v>23.098652818791955</v>
      </c>
      <c r="O51" s="8">
        <f t="shared" si="65"/>
        <v>23.878137382550342</v>
      </c>
      <c r="P51" s="8">
        <f t="shared" si="65"/>
        <v>24.434100000000011</v>
      </c>
    </row>
    <row r="52" spans="2:16" ht="27" x14ac:dyDescent="0.2">
      <c r="B52" s="5" t="s">
        <v>24</v>
      </c>
      <c r="C52" s="7">
        <v>11.39</v>
      </c>
      <c r="D52" s="7">
        <v>11.39</v>
      </c>
      <c r="E52" s="7">
        <v>11.39</v>
      </c>
      <c r="F52" s="7">
        <v>11.39</v>
      </c>
      <c r="G52" s="7">
        <v>11.39</v>
      </c>
      <c r="H52" s="7">
        <v>11.39</v>
      </c>
      <c r="I52" s="7">
        <v>11.39</v>
      </c>
      <c r="J52" s="7">
        <v>11.39</v>
      </c>
      <c r="K52" s="7">
        <v>11.39</v>
      </c>
      <c r="L52" s="7">
        <v>11.39</v>
      </c>
      <c r="M52" s="7">
        <v>11.39</v>
      </c>
      <c r="N52" s="7">
        <v>11.39</v>
      </c>
      <c r="O52" s="7">
        <v>11.39</v>
      </c>
      <c r="P52" s="7">
        <v>11.39</v>
      </c>
    </row>
    <row r="54" spans="2:16" ht="15.75" x14ac:dyDescent="0.25">
      <c r="B54" s="9" t="s">
        <v>15</v>
      </c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</row>
    <row r="55" spans="2:16" x14ac:dyDescent="0.2">
      <c r="B55" s="1" t="s">
        <v>0</v>
      </c>
      <c r="C55" s="4">
        <v>2024</v>
      </c>
      <c r="D55" s="4">
        <v>2025</v>
      </c>
      <c r="E55" s="4">
        <v>2026</v>
      </c>
      <c r="F55" s="4">
        <v>2027</v>
      </c>
      <c r="G55" s="4">
        <v>2028</v>
      </c>
      <c r="H55" s="4">
        <v>2029</v>
      </c>
      <c r="I55" s="4">
        <v>2030</v>
      </c>
      <c r="J55" s="4">
        <v>2031</v>
      </c>
      <c r="K55" s="4">
        <v>2032</v>
      </c>
      <c r="L55" s="4">
        <v>2033</v>
      </c>
      <c r="M55" s="4">
        <v>2034</v>
      </c>
      <c r="N55" s="4">
        <v>2035</v>
      </c>
      <c r="O55" s="4">
        <v>2036</v>
      </c>
      <c r="P55" s="4">
        <f t="shared" ref="P55" si="66">+O55+1</f>
        <v>2037</v>
      </c>
    </row>
    <row r="56" spans="2:16" x14ac:dyDescent="0.2">
      <c r="B56" s="1" t="s">
        <v>5</v>
      </c>
      <c r="C56" s="2">
        <v>315</v>
      </c>
      <c r="D56" s="2">
        <v>293</v>
      </c>
      <c r="E56" s="2">
        <f>D56-3.5</f>
        <v>289.5</v>
      </c>
      <c r="F56" s="2">
        <f>E56-3</f>
        <v>286.5</v>
      </c>
      <c r="G56" s="2">
        <f>F56-2</f>
        <v>284.5</v>
      </c>
      <c r="H56" s="2">
        <f t="shared" ref="H56:P56" si="67">G56-2</f>
        <v>282.5</v>
      </c>
      <c r="I56" s="2">
        <f t="shared" si="67"/>
        <v>280.5</v>
      </c>
      <c r="J56" s="2">
        <f t="shared" si="67"/>
        <v>278.5</v>
      </c>
      <c r="K56" s="2">
        <f t="shared" si="67"/>
        <v>276.5</v>
      </c>
      <c r="L56" s="2">
        <f t="shared" si="67"/>
        <v>274.5</v>
      </c>
      <c r="M56" s="2">
        <f t="shared" si="67"/>
        <v>272.5</v>
      </c>
      <c r="N56" s="2">
        <f t="shared" si="67"/>
        <v>270.5</v>
      </c>
      <c r="O56" s="2">
        <f t="shared" si="67"/>
        <v>268.5</v>
      </c>
      <c r="P56" s="2">
        <f t="shared" si="67"/>
        <v>266.5</v>
      </c>
    </row>
    <row r="57" spans="2:16" x14ac:dyDescent="0.2">
      <c r="B57" s="1" t="s">
        <v>1</v>
      </c>
      <c r="C57" s="2">
        <v>252</v>
      </c>
      <c r="D57" s="2">
        <f>D56*D58/100</f>
        <v>237.33</v>
      </c>
      <c r="E57" s="2">
        <f>E56*E58/100</f>
        <v>237.39</v>
      </c>
      <c r="F57" s="2">
        <f t="shared" ref="F57" si="68">F56*F58/100</f>
        <v>237.79499999999999</v>
      </c>
      <c r="G57" s="2">
        <f t="shared" ref="G57" si="69">G56*G58/100</f>
        <v>244.67</v>
      </c>
      <c r="H57" s="2">
        <f t="shared" ref="H57" si="70">H56*H58/100</f>
        <v>251.42500000000001</v>
      </c>
      <c r="I57" s="2">
        <f t="shared" ref="I57" si="71">I56*I58/100</f>
        <v>258.06</v>
      </c>
      <c r="J57" s="2">
        <f t="shared" ref="J57" si="72">J56*J58/100</f>
        <v>264.57499999999999</v>
      </c>
      <c r="K57" s="2">
        <f t="shared" ref="K57" si="73">K56*K58/100</f>
        <v>262.67500000000001</v>
      </c>
      <c r="L57" s="2">
        <f t="shared" ref="L57" si="74">L56*L58/100</f>
        <v>260.77499999999998</v>
      </c>
      <c r="M57" s="2">
        <f t="shared" ref="M57" si="75">M56*M58/100</f>
        <v>258.875</v>
      </c>
      <c r="N57" s="2">
        <f t="shared" ref="N57" si="76">N56*N58/100</f>
        <v>256.97500000000002</v>
      </c>
      <c r="O57" s="2">
        <f t="shared" ref="O57" si="77">O56*O58/100</f>
        <v>255.07499999999999</v>
      </c>
      <c r="P57" s="2">
        <f t="shared" ref="P57" si="78">P56*P58/100</f>
        <v>253.17500000000001</v>
      </c>
    </row>
    <row r="58" spans="2:16" x14ac:dyDescent="0.2">
      <c r="B58" s="1" t="s">
        <v>7</v>
      </c>
      <c r="C58" s="2">
        <f>C57/C56*100</f>
        <v>80</v>
      </c>
      <c r="D58" s="2">
        <f>+C58+1</f>
        <v>81</v>
      </c>
      <c r="E58" s="2">
        <f t="shared" ref="E58:F58" si="79">+D58+1</f>
        <v>82</v>
      </c>
      <c r="F58" s="2">
        <f t="shared" si="79"/>
        <v>83</v>
      </c>
      <c r="G58" s="2">
        <f>+F58+3</f>
        <v>86</v>
      </c>
      <c r="H58" s="2">
        <f t="shared" ref="H58:J58" si="80">+G58+3</f>
        <v>89</v>
      </c>
      <c r="I58" s="2">
        <f t="shared" si="80"/>
        <v>92</v>
      </c>
      <c r="J58" s="2">
        <f t="shared" si="80"/>
        <v>95</v>
      </c>
      <c r="K58" s="2">
        <v>95</v>
      </c>
      <c r="L58" s="2">
        <v>95</v>
      </c>
      <c r="M58" s="2">
        <v>95</v>
      </c>
      <c r="N58" s="2">
        <v>95</v>
      </c>
      <c r="O58" s="2">
        <v>95</v>
      </c>
      <c r="P58" s="2">
        <v>95</v>
      </c>
    </row>
    <row r="59" spans="2:16" x14ac:dyDescent="0.2">
      <c r="B59" s="1" t="s">
        <v>10</v>
      </c>
      <c r="C59" s="2">
        <f>C64/C57*1000</f>
        <v>38.17460317460317</v>
      </c>
      <c r="D59" s="2">
        <f>+C59+5</f>
        <v>43.17460317460317</v>
      </c>
      <c r="E59" s="2">
        <f t="shared" ref="E59:L59" si="81">+D59+5</f>
        <v>48.17460317460317</v>
      </c>
      <c r="F59" s="2">
        <f t="shared" si="81"/>
        <v>53.17460317460317</v>
      </c>
      <c r="G59" s="2">
        <f t="shared" si="81"/>
        <v>58.17460317460317</v>
      </c>
      <c r="H59" s="2">
        <f t="shared" si="81"/>
        <v>63.17460317460317</v>
      </c>
      <c r="I59" s="2">
        <f t="shared" si="81"/>
        <v>68.174603174603163</v>
      </c>
      <c r="J59" s="2">
        <f t="shared" si="81"/>
        <v>73.174603174603163</v>
      </c>
      <c r="K59" s="2">
        <f t="shared" si="81"/>
        <v>78.174603174603163</v>
      </c>
      <c r="L59" s="2">
        <f t="shared" si="81"/>
        <v>83.174603174603163</v>
      </c>
      <c r="M59" s="2">
        <f t="shared" ref="M59" si="82">+L59+1.5</f>
        <v>84.674603174603163</v>
      </c>
      <c r="N59" s="2">
        <v>85</v>
      </c>
      <c r="O59" s="2">
        <v>85</v>
      </c>
      <c r="P59" s="2">
        <v>85</v>
      </c>
    </row>
    <row r="60" spans="2:16" x14ac:dyDescent="0.2">
      <c r="B60" s="1" t="s">
        <v>6</v>
      </c>
      <c r="C60" s="2">
        <f>C61/C62*100</f>
        <v>23</v>
      </c>
      <c r="D60" s="2">
        <f>C60-2</f>
        <v>21</v>
      </c>
      <c r="E60" s="2">
        <f t="shared" ref="E60:I60" si="83">D60-2</f>
        <v>19</v>
      </c>
      <c r="F60" s="2">
        <f t="shared" si="83"/>
        <v>17</v>
      </c>
      <c r="G60" s="2">
        <f t="shared" si="83"/>
        <v>15</v>
      </c>
      <c r="H60" s="2">
        <f t="shared" si="83"/>
        <v>13</v>
      </c>
      <c r="I60" s="2">
        <f t="shared" si="83"/>
        <v>11</v>
      </c>
      <c r="J60" s="2">
        <v>10</v>
      </c>
      <c r="K60" s="2">
        <v>10</v>
      </c>
      <c r="L60" s="2">
        <v>10</v>
      </c>
      <c r="M60" s="2">
        <v>10</v>
      </c>
      <c r="N60" s="2">
        <v>10</v>
      </c>
      <c r="O60" s="2">
        <v>10</v>
      </c>
      <c r="P60" s="2">
        <v>10</v>
      </c>
    </row>
    <row r="61" spans="2:16" ht="14.25" x14ac:dyDescent="0.2">
      <c r="B61" s="1" t="s">
        <v>2</v>
      </c>
      <c r="C61" s="2">
        <f t="shared" ref="C61:P61" si="84">C62-C63</f>
        <v>3.91</v>
      </c>
      <c r="D61" s="2">
        <f t="shared" si="84"/>
        <v>3.6461924050632888</v>
      </c>
      <c r="E61" s="2">
        <f t="shared" si="84"/>
        <v>3.4965087889476756</v>
      </c>
      <c r="F61" s="2">
        <f t="shared" si="84"/>
        <v>3.3005919391853134</v>
      </c>
      <c r="G61" s="2">
        <f t="shared" si="84"/>
        <v>3.1241612044817941</v>
      </c>
      <c r="H61" s="2">
        <f t="shared" si="84"/>
        <v>2.8919283889801122</v>
      </c>
      <c r="I61" s="2">
        <f t="shared" si="84"/>
        <v>2.6033092027822349</v>
      </c>
      <c r="J61" s="2">
        <f t="shared" si="84"/>
        <v>2.5366856261022903</v>
      </c>
      <c r="K61" s="2">
        <f t="shared" si="84"/>
        <v>2.667168209876543</v>
      </c>
      <c r="L61" s="2">
        <f t="shared" si="84"/>
        <v>2.7955396825396797</v>
      </c>
      <c r="M61" s="2">
        <f t="shared" si="84"/>
        <v>2.8211264329805985</v>
      </c>
      <c r="N61" s="2">
        <f t="shared" si="84"/>
        <v>2.8125416666666645</v>
      </c>
      <c r="O61" s="2">
        <f t="shared" si="84"/>
        <v>2.7945972222222224</v>
      </c>
      <c r="P61" s="2">
        <f t="shared" si="84"/>
        <v>2.7766527777777767</v>
      </c>
    </row>
    <row r="62" spans="2:16" ht="14.25" x14ac:dyDescent="0.2">
      <c r="B62" s="1" t="s">
        <v>3</v>
      </c>
      <c r="C62" s="2">
        <v>17</v>
      </c>
      <c r="D62" s="2">
        <f t="shared" ref="D62:P62" si="85">D63/(1-D60/100)</f>
        <v>17.362820976491861</v>
      </c>
      <c r="E62" s="2">
        <f t="shared" si="85"/>
        <v>18.402677836566721</v>
      </c>
      <c r="F62" s="2">
        <f t="shared" si="85"/>
        <v>19.415246701090073</v>
      </c>
      <c r="G62" s="2">
        <f t="shared" si="85"/>
        <v>20.827741363211953</v>
      </c>
      <c r="H62" s="2">
        <f t="shared" si="85"/>
        <v>22.245602992154716</v>
      </c>
      <c r="I62" s="2">
        <f t="shared" si="85"/>
        <v>23.666447298020326</v>
      </c>
      <c r="J62" s="2">
        <f t="shared" si="85"/>
        <v>25.366856261022921</v>
      </c>
      <c r="K62" s="2">
        <f t="shared" si="85"/>
        <v>26.67168209876543</v>
      </c>
      <c r="L62" s="2">
        <f t="shared" si="85"/>
        <v>27.955396825396818</v>
      </c>
      <c r="M62" s="2">
        <f t="shared" si="85"/>
        <v>28.211264329805989</v>
      </c>
      <c r="N62" s="2">
        <f t="shared" si="85"/>
        <v>28.125416666666666</v>
      </c>
      <c r="O62" s="2">
        <f t="shared" si="85"/>
        <v>27.94597222222222</v>
      </c>
      <c r="P62" s="2">
        <f t="shared" si="85"/>
        <v>27.766527777777775</v>
      </c>
    </row>
    <row r="63" spans="2:16" ht="14.25" x14ac:dyDescent="0.2">
      <c r="B63" s="1" t="s">
        <v>4</v>
      </c>
      <c r="C63" s="3">
        <f t="shared" ref="C63:P63" si="86">+C64+C65</f>
        <v>13.09</v>
      </c>
      <c r="D63" s="3">
        <f t="shared" si="86"/>
        <v>13.716628571428572</v>
      </c>
      <c r="E63" s="3">
        <f t="shared" si="86"/>
        <v>14.906169047619045</v>
      </c>
      <c r="F63" s="3">
        <f t="shared" si="86"/>
        <v>16.11465476190476</v>
      </c>
      <c r="G63" s="3">
        <f t="shared" si="86"/>
        <v>17.703580158730158</v>
      </c>
      <c r="H63" s="3">
        <f t="shared" si="86"/>
        <v>19.353674603174603</v>
      </c>
      <c r="I63" s="3">
        <f t="shared" si="86"/>
        <v>21.063138095238092</v>
      </c>
      <c r="J63" s="3">
        <f t="shared" si="86"/>
        <v>22.830170634920631</v>
      </c>
      <c r="K63" s="3">
        <f t="shared" si="86"/>
        <v>24.004513888888887</v>
      </c>
      <c r="L63" s="3">
        <f t="shared" si="86"/>
        <v>25.159857142857138</v>
      </c>
      <c r="M63" s="3">
        <f t="shared" si="86"/>
        <v>25.39013789682539</v>
      </c>
      <c r="N63" s="3">
        <f t="shared" si="86"/>
        <v>25.312875000000002</v>
      </c>
      <c r="O63" s="3">
        <f t="shared" si="86"/>
        <v>25.151374999999998</v>
      </c>
      <c r="P63" s="3">
        <f t="shared" si="86"/>
        <v>24.989874999999998</v>
      </c>
    </row>
    <row r="64" spans="2:16" ht="14.25" x14ac:dyDescent="0.2">
      <c r="B64" s="1" t="s">
        <v>9</v>
      </c>
      <c r="C64" s="3">
        <v>9.6199999999999992</v>
      </c>
      <c r="D64" s="3">
        <f>D57*D59/1000</f>
        <v>10.246628571428571</v>
      </c>
      <c r="E64" s="3">
        <f>E57*E59/1000</f>
        <v>11.436169047619044</v>
      </c>
      <c r="F64" s="3">
        <f t="shared" ref="F64:P64" si="87">F57*F59/1000</f>
        <v>12.644654761904759</v>
      </c>
      <c r="G64" s="3">
        <f t="shared" si="87"/>
        <v>14.233580158730158</v>
      </c>
      <c r="H64" s="3">
        <f t="shared" si="87"/>
        <v>15.883674603174603</v>
      </c>
      <c r="I64" s="3">
        <f t="shared" si="87"/>
        <v>17.593138095238093</v>
      </c>
      <c r="J64" s="3">
        <f t="shared" si="87"/>
        <v>19.360170634920632</v>
      </c>
      <c r="K64" s="3">
        <f t="shared" si="87"/>
        <v>20.534513888888888</v>
      </c>
      <c r="L64" s="3">
        <f t="shared" si="87"/>
        <v>21.689857142857139</v>
      </c>
      <c r="M64" s="3">
        <f t="shared" si="87"/>
        <v>21.920137896825391</v>
      </c>
      <c r="N64" s="3">
        <f t="shared" si="87"/>
        <v>21.842875000000003</v>
      </c>
      <c r="O64" s="3">
        <f t="shared" si="87"/>
        <v>21.681374999999999</v>
      </c>
      <c r="P64" s="3">
        <f t="shared" si="87"/>
        <v>21.519874999999999</v>
      </c>
    </row>
    <row r="65" spans="2:16" ht="27" x14ac:dyDescent="0.2">
      <c r="B65" s="1" t="s">
        <v>8</v>
      </c>
      <c r="C65" s="2">
        <v>3.47</v>
      </c>
      <c r="D65" s="2">
        <v>3.47</v>
      </c>
      <c r="E65" s="2">
        <v>3.47</v>
      </c>
      <c r="F65" s="2">
        <v>3.47</v>
      </c>
      <c r="G65" s="2">
        <v>3.47</v>
      </c>
      <c r="H65" s="2">
        <v>3.47</v>
      </c>
      <c r="I65" s="2">
        <v>3.47</v>
      </c>
      <c r="J65" s="2">
        <v>3.47</v>
      </c>
      <c r="K65" s="2">
        <v>3.47</v>
      </c>
      <c r="L65" s="2">
        <v>3.47</v>
      </c>
      <c r="M65" s="2">
        <v>3.47</v>
      </c>
      <c r="N65" s="2">
        <v>3.47</v>
      </c>
      <c r="O65" s="2">
        <v>3.47</v>
      </c>
      <c r="P65" s="2">
        <v>3.47</v>
      </c>
    </row>
    <row r="67" spans="2:16" ht="15.75" x14ac:dyDescent="0.25">
      <c r="B67" s="9" t="s">
        <v>16</v>
      </c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2"/>
    </row>
    <row r="68" spans="2:16" x14ac:dyDescent="0.2">
      <c r="B68" s="1" t="s">
        <v>0</v>
      </c>
      <c r="C68" s="4">
        <v>2024</v>
      </c>
      <c r="D68" s="4">
        <v>2025</v>
      </c>
      <c r="E68" s="4">
        <v>2026</v>
      </c>
      <c r="F68" s="4">
        <v>2027</v>
      </c>
      <c r="G68" s="4">
        <v>2028</v>
      </c>
      <c r="H68" s="4">
        <v>2029</v>
      </c>
      <c r="I68" s="4">
        <v>2030</v>
      </c>
      <c r="J68" s="4">
        <v>2031</v>
      </c>
      <c r="K68" s="4">
        <v>2032</v>
      </c>
      <c r="L68" s="4">
        <v>2033</v>
      </c>
      <c r="M68" s="4">
        <v>2034</v>
      </c>
      <c r="N68" s="4">
        <v>2035</v>
      </c>
      <c r="O68" s="4">
        <v>2036</v>
      </c>
      <c r="P68" s="4">
        <f t="shared" ref="P68" si="88">+O68+1</f>
        <v>2037</v>
      </c>
    </row>
    <row r="69" spans="2:16" x14ac:dyDescent="0.2">
      <c r="B69" s="1" t="s">
        <v>5</v>
      </c>
      <c r="C69" s="2">
        <v>86</v>
      </c>
      <c r="D69" s="2">
        <v>68</v>
      </c>
      <c r="E69" s="2">
        <f t="shared" ref="E69:P69" si="89">D69-0.4</f>
        <v>67.599999999999994</v>
      </c>
      <c r="F69" s="2">
        <f t="shared" si="89"/>
        <v>67.199999999999989</v>
      </c>
      <c r="G69" s="2">
        <f t="shared" si="89"/>
        <v>66.799999999999983</v>
      </c>
      <c r="H69" s="2">
        <f t="shared" si="89"/>
        <v>66.399999999999977</v>
      </c>
      <c r="I69" s="2">
        <f t="shared" si="89"/>
        <v>65.999999999999972</v>
      </c>
      <c r="J69" s="2">
        <f t="shared" si="89"/>
        <v>65.599999999999966</v>
      </c>
      <c r="K69" s="2">
        <f t="shared" si="89"/>
        <v>65.19999999999996</v>
      </c>
      <c r="L69" s="2">
        <f t="shared" si="89"/>
        <v>64.799999999999955</v>
      </c>
      <c r="M69" s="2">
        <f t="shared" si="89"/>
        <v>64.399999999999949</v>
      </c>
      <c r="N69" s="2">
        <f t="shared" si="89"/>
        <v>63.99999999999995</v>
      </c>
      <c r="O69" s="2">
        <f t="shared" si="89"/>
        <v>63.599999999999952</v>
      </c>
      <c r="P69" s="2">
        <f t="shared" si="89"/>
        <v>63.199999999999953</v>
      </c>
    </row>
    <row r="70" spans="2:16" x14ac:dyDescent="0.2">
      <c r="B70" s="1" t="s">
        <v>1</v>
      </c>
      <c r="C70" s="2">
        <v>62.78</v>
      </c>
      <c r="D70" s="2">
        <f>D69*D71/100</f>
        <v>51.34</v>
      </c>
      <c r="E70" s="2">
        <f>E69*E71/100</f>
        <v>52.727999999999994</v>
      </c>
      <c r="F70" s="2">
        <f t="shared" ref="F70" si="90">F69*F71/100</f>
        <v>54.095999999999997</v>
      </c>
      <c r="G70" s="2">
        <f t="shared" ref="G70" si="91">G69*G71/100</f>
        <v>55.443999999999988</v>
      </c>
      <c r="H70" s="2">
        <f t="shared" ref="H70" si="92">H69*H71/100</f>
        <v>56.771999999999977</v>
      </c>
      <c r="I70" s="2">
        <f t="shared" ref="I70" si="93">I69*I71/100</f>
        <v>58.07999999999997</v>
      </c>
      <c r="J70" s="2">
        <f t="shared" ref="J70" si="94">J69*J71/100</f>
        <v>59.367999999999967</v>
      </c>
      <c r="K70" s="2">
        <f t="shared" ref="K70" si="95">K69*K71/100</f>
        <v>60.635999999999967</v>
      </c>
      <c r="L70" s="2">
        <f t="shared" ref="L70" si="96">L69*L71/100</f>
        <v>61.883999999999958</v>
      </c>
      <c r="M70" s="2">
        <f t="shared" ref="M70" si="97">M69*M71/100</f>
        <v>63.111999999999952</v>
      </c>
      <c r="N70" s="2">
        <f t="shared" ref="N70" si="98">N69*N71/100</f>
        <v>62.719999999999956</v>
      </c>
      <c r="O70" s="2">
        <f t="shared" ref="O70" si="99">O69*O71/100</f>
        <v>62.327999999999953</v>
      </c>
      <c r="P70" s="2">
        <f t="shared" ref="P70" si="100">P69*P71/100</f>
        <v>61.935999999999957</v>
      </c>
    </row>
    <row r="71" spans="2:16" x14ac:dyDescent="0.2">
      <c r="B71" s="1" t="s">
        <v>7</v>
      </c>
      <c r="C71" s="2">
        <f>C70/C69*100</f>
        <v>73</v>
      </c>
      <c r="D71" s="2">
        <f>+C71+2.5</f>
        <v>75.5</v>
      </c>
      <c r="E71" s="2">
        <f t="shared" ref="E71:M71" si="101">+D71+2.5</f>
        <v>78</v>
      </c>
      <c r="F71" s="2">
        <f t="shared" si="101"/>
        <v>80.5</v>
      </c>
      <c r="G71" s="2">
        <f t="shared" si="101"/>
        <v>83</v>
      </c>
      <c r="H71" s="2">
        <f t="shared" si="101"/>
        <v>85.5</v>
      </c>
      <c r="I71" s="2">
        <f t="shared" si="101"/>
        <v>88</v>
      </c>
      <c r="J71" s="2">
        <f t="shared" si="101"/>
        <v>90.5</v>
      </c>
      <c r="K71" s="2">
        <f t="shared" si="101"/>
        <v>93</v>
      </c>
      <c r="L71" s="2">
        <f t="shared" si="101"/>
        <v>95.5</v>
      </c>
      <c r="M71" s="2">
        <f t="shared" si="101"/>
        <v>98</v>
      </c>
      <c r="N71" s="2">
        <v>98</v>
      </c>
      <c r="O71" s="2">
        <v>98</v>
      </c>
      <c r="P71" s="2">
        <v>98</v>
      </c>
    </row>
    <row r="72" spans="2:16" x14ac:dyDescent="0.2">
      <c r="B72" s="1" t="s">
        <v>10</v>
      </c>
      <c r="C72" s="2">
        <f>C77/C70*1000</f>
        <v>36.954444090474674</v>
      </c>
      <c r="D72" s="2">
        <f>+C72+1.5</f>
        <v>38.454444090474674</v>
      </c>
      <c r="E72" s="2">
        <f t="shared" ref="E72:M72" si="102">+D72+1.5</f>
        <v>39.954444090474674</v>
      </c>
      <c r="F72" s="2">
        <f t="shared" si="102"/>
        <v>41.454444090474674</v>
      </c>
      <c r="G72" s="2">
        <f t="shared" si="102"/>
        <v>42.954444090474674</v>
      </c>
      <c r="H72" s="2">
        <f t="shared" si="102"/>
        <v>44.454444090474674</v>
      </c>
      <c r="I72" s="2">
        <f t="shared" si="102"/>
        <v>45.954444090474674</v>
      </c>
      <c r="J72" s="2">
        <f t="shared" si="102"/>
        <v>47.454444090474674</v>
      </c>
      <c r="K72" s="2">
        <f t="shared" si="102"/>
        <v>48.954444090474674</v>
      </c>
      <c r="L72" s="2">
        <f t="shared" si="102"/>
        <v>50.454444090474674</v>
      </c>
      <c r="M72" s="2">
        <f t="shared" si="102"/>
        <v>51.954444090474674</v>
      </c>
      <c r="N72" s="2">
        <v>85</v>
      </c>
      <c r="O72" s="2">
        <v>85</v>
      </c>
      <c r="P72" s="2">
        <v>85</v>
      </c>
    </row>
    <row r="73" spans="2:16" x14ac:dyDescent="0.2">
      <c r="B73" s="1" t="s">
        <v>6</v>
      </c>
      <c r="C73" s="2">
        <f>C74/C75*100</f>
        <v>33.468972533062065</v>
      </c>
      <c r="D73" s="2">
        <f>C73-2</f>
        <v>31.468972533062065</v>
      </c>
      <c r="E73" s="2">
        <f t="shared" ref="E73:I73" si="103">D73-2</f>
        <v>29.468972533062065</v>
      </c>
      <c r="F73" s="2">
        <f t="shared" si="103"/>
        <v>27.468972533062065</v>
      </c>
      <c r="G73" s="2">
        <f t="shared" si="103"/>
        <v>25.468972533062065</v>
      </c>
      <c r="H73" s="2">
        <f t="shared" si="103"/>
        <v>23.468972533062065</v>
      </c>
      <c r="I73" s="2">
        <f t="shared" si="103"/>
        <v>21.468972533062065</v>
      </c>
      <c r="J73" s="2">
        <v>10</v>
      </c>
      <c r="K73" s="2">
        <v>10</v>
      </c>
      <c r="L73" s="2">
        <v>10</v>
      </c>
      <c r="M73" s="2">
        <v>10</v>
      </c>
      <c r="N73" s="2">
        <v>10</v>
      </c>
      <c r="O73" s="2">
        <v>10</v>
      </c>
      <c r="P73" s="2">
        <v>10</v>
      </c>
    </row>
    <row r="74" spans="2:16" ht="14.25" x14ac:dyDescent="0.2">
      <c r="B74" s="1" t="s">
        <v>2</v>
      </c>
      <c r="C74" s="2">
        <f t="shared" ref="C74:P74" si="104">C75-C76</f>
        <v>3.2900000000000009</v>
      </c>
      <c r="D74" s="2">
        <f t="shared" si="104"/>
        <v>2.7433346995698162</v>
      </c>
      <c r="E74" s="2">
        <f t="shared" si="104"/>
        <v>2.5514827920495291</v>
      </c>
      <c r="F74" s="2">
        <f t="shared" si="104"/>
        <v>2.3641689029455204</v>
      </c>
      <c r="G74" s="2">
        <f t="shared" si="104"/>
        <v>2.1807284797027249</v>
      </c>
      <c r="H74" s="2">
        <f t="shared" si="104"/>
        <v>2.0005758452318911</v>
      </c>
      <c r="I74" s="2">
        <f t="shared" si="104"/>
        <v>1.8231941540494159</v>
      </c>
      <c r="J74" s="2">
        <f t="shared" si="104"/>
        <v>0.75747504852925562</v>
      </c>
      <c r="K74" s="2">
        <f t="shared" si="104"/>
        <v>0.77426685243000204</v>
      </c>
      <c r="L74" s="2">
        <f t="shared" si="104"/>
        <v>0.79136920201054828</v>
      </c>
      <c r="M74" s="2">
        <f t="shared" si="104"/>
        <v>0.80877209727089294</v>
      </c>
      <c r="N74" s="2">
        <f t="shared" si="104"/>
        <v>1.0367999999999995</v>
      </c>
      <c r="O74" s="2">
        <f t="shared" si="104"/>
        <v>1.0330977777777779</v>
      </c>
      <c r="P74" s="2">
        <f t="shared" si="104"/>
        <v>1.0293955555555545</v>
      </c>
    </row>
    <row r="75" spans="2:16" ht="14.25" x14ac:dyDescent="0.2">
      <c r="B75" s="1" t="s">
        <v>3</v>
      </c>
      <c r="C75" s="2">
        <v>9.83</v>
      </c>
      <c r="D75" s="2">
        <f t="shared" ref="D75:P75" si="105">D76/(1-D73/100)</f>
        <v>8.7175858591747861</v>
      </c>
      <c r="E75" s="2">
        <f t="shared" si="105"/>
        <v>8.6582007200520774</v>
      </c>
      <c r="F75" s="2">
        <f t="shared" si="105"/>
        <v>8.6066885104638384</v>
      </c>
      <c r="G75" s="2">
        <f t="shared" si="105"/>
        <v>8.562294677855002</v>
      </c>
      <c r="H75" s="2">
        <f t="shared" si="105"/>
        <v>8.5243435451363183</v>
      </c>
      <c r="I75" s="2">
        <f t="shared" si="105"/>
        <v>8.4922282668241831</v>
      </c>
      <c r="J75" s="2">
        <f t="shared" si="105"/>
        <v>7.5747504852925545</v>
      </c>
      <c r="K75" s="2">
        <f t="shared" si="105"/>
        <v>7.7426685243000231</v>
      </c>
      <c r="L75" s="2">
        <f t="shared" si="105"/>
        <v>7.913692020105481</v>
      </c>
      <c r="M75" s="2">
        <f t="shared" si="105"/>
        <v>8.0877209727089276</v>
      </c>
      <c r="N75" s="2">
        <f t="shared" si="105"/>
        <v>10.367999999999995</v>
      </c>
      <c r="O75" s="2">
        <f t="shared" si="105"/>
        <v>10.330977777777774</v>
      </c>
      <c r="P75" s="2">
        <f t="shared" si="105"/>
        <v>10.29395555555555</v>
      </c>
    </row>
    <row r="76" spans="2:16" ht="14.25" x14ac:dyDescent="0.2">
      <c r="B76" s="1" t="s">
        <v>4</v>
      </c>
      <c r="C76" s="3">
        <f t="shared" ref="C76:P76" si="106">+C77+C78</f>
        <v>6.5399999999999991</v>
      </c>
      <c r="D76" s="3">
        <f t="shared" si="106"/>
        <v>5.9742511596049699</v>
      </c>
      <c r="E76" s="3">
        <f t="shared" si="106"/>
        <v>6.1067179280025483</v>
      </c>
      <c r="F76" s="3">
        <f t="shared" si="106"/>
        <v>6.242519607518318</v>
      </c>
      <c r="G76" s="3">
        <f t="shared" si="106"/>
        <v>6.3815661981522771</v>
      </c>
      <c r="H76" s="3">
        <f t="shared" si="106"/>
        <v>6.5237676999044272</v>
      </c>
      <c r="I76" s="3">
        <f t="shared" si="106"/>
        <v>6.6690341127747672</v>
      </c>
      <c r="J76" s="3">
        <f t="shared" si="106"/>
        <v>6.8172754367632988</v>
      </c>
      <c r="K76" s="3">
        <f t="shared" si="106"/>
        <v>6.968401671870021</v>
      </c>
      <c r="L76" s="3">
        <f t="shared" si="106"/>
        <v>7.1223228180949327</v>
      </c>
      <c r="M76" s="3">
        <f t="shared" si="106"/>
        <v>7.2789488754380347</v>
      </c>
      <c r="N76" s="3">
        <f t="shared" si="106"/>
        <v>9.3311999999999955</v>
      </c>
      <c r="O76" s="3">
        <f t="shared" si="106"/>
        <v>9.2978799999999957</v>
      </c>
      <c r="P76" s="3">
        <f t="shared" si="106"/>
        <v>9.2645599999999959</v>
      </c>
    </row>
    <row r="77" spans="2:16" ht="14.25" x14ac:dyDescent="0.2">
      <c r="B77" s="1" t="s">
        <v>9</v>
      </c>
      <c r="C77" s="3">
        <v>2.3199999999999998</v>
      </c>
      <c r="D77" s="3">
        <f>D70*D72/1000</f>
        <v>1.9742511596049699</v>
      </c>
      <c r="E77" s="3">
        <f>E70*E72/1000</f>
        <v>2.1067179280025483</v>
      </c>
      <c r="F77" s="3">
        <f t="shared" ref="F77:P77" si="107">F70*F72/1000</f>
        <v>2.242519607518318</v>
      </c>
      <c r="G77" s="3">
        <f t="shared" si="107"/>
        <v>2.3815661981522771</v>
      </c>
      <c r="H77" s="3">
        <f t="shared" si="107"/>
        <v>2.5237676999044272</v>
      </c>
      <c r="I77" s="3">
        <f t="shared" si="107"/>
        <v>2.6690341127747677</v>
      </c>
      <c r="J77" s="3">
        <f t="shared" si="107"/>
        <v>2.8172754367632988</v>
      </c>
      <c r="K77" s="3">
        <f t="shared" si="107"/>
        <v>2.968401671870021</v>
      </c>
      <c r="L77" s="3">
        <f t="shared" si="107"/>
        <v>3.1223228180949327</v>
      </c>
      <c r="M77" s="3">
        <f t="shared" si="107"/>
        <v>3.2789488754380351</v>
      </c>
      <c r="N77" s="3">
        <f t="shared" si="107"/>
        <v>5.3311999999999964</v>
      </c>
      <c r="O77" s="3">
        <f t="shared" si="107"/>
        <v>5.2978799999999966</v>
      </c>
      <c r="P77" s="3">
        <f t="shared" si="107"/>
        <v>5.2645599999999968</v>
      </c>
    </row>
    <row r="78" spans="2:16" ht="27" x14ac:dyDescent="0.2">
      <c r="B78" s="1" t="s">
        <v>8</v>
      </c>
      <c r="C78" s="2">
        <v>4.22</v>
      </c>
      <c r="D78" s="2">
        <v>4</v>
      </c>
      <c r="E78" s="2">
        <v>4</v>
      </c>
      <c r="F78" s="2">
        <v>4</v>
      </c>
      <c r="G78" s="2">
        <v>4</v>
      </c>
      <c r="H78" s="2">
        <v>4</v>
      </c>
      <c r="I78" s="2">
        <v>4</v>
      </c>
      <c r="J78" s="2">
        <v>4</v>
      </c>
      <c r="K78" s="2">
        <v>4</v>
      </c>
      <c r="L78" s="2">
        <v>4</v>
      </c>
      <c r="M78" s="2">
        <v>4</v>
      </c>
      <c r="N78" s="2">
        <v>4</v>
      </c>
      <c r="O78" s="2">
        <v>4</v>
      </c>
      <c r="P78" s="2">
        <v>4</v>
      </c>
    </row>
    <row r="80" spans="2:16" ht="15.75" x14ac:dyDescent="0.25">
      <c r="B80" s="9" t="s">
        <v>20</v>
      </c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2"/>
    </row>
    <row r="81" spans="2:16" x14ac:dyDescent="0.2">
      <c r="B81" s="1" t="s">
        <v>0</v>
      </c>
      <c r="C81" s="4">
        <v>2024</v>
      </c>
      <c r="D81" s="4">
        <v>2025</v>
      </c>
      <c r="E81" s="4">
        <v>2026</v>
      </c>
      <c r="F81" s="4">
        <v>2027</v>
      </c>
      <c r="G81" s="4">
        <v>2028</v>
      </c>
      <c r="H81" s="4">
        <v>2029</v>
      </c>
      <c r="I81" s="4">
        <v>2030</v>
      </c>
      <c r="J81" s="4">
        <v>2031</v>
      </c>
      <c r="K81" s="4">
        <v>2032</v>
      </c>
      <c r="L81" s="4">
        <v>2033</v>
      </c>
      <c r="M81" s="4">
        <v>2034</v>
      </c>
      <c r="N81" s="4">
        <v>2035</v>
      </c>
      <c r="O81" s="4">
        <v>2036</v>
      </c>
      <c r="P81" s="4">
        <f t="shared" ref="P81" si="108">+O81+1</f>
        <v>2037</v>
      </c>
    </row>
    <row r="82" spans="2:16" x14ac:dyDescent="0.2">
      <c r="B82" s="1" t="s">
        <v>5</v>
      </c>
      <c r="C82" s="2">
        <v>135</v>
      </c>
      <c r="D82" s="2">
        <f>C82-0.5</f>
        <v>134.5</v>
      </c>
      <c r="E82" s="2">
        <f t="shared" ref="E82:P82" si="109">D82-0.5</f>
        <v>134</v>
      </c>
      <c r="F82" s="2">
        <f t="shared" si="109"/>
        <v>133.5</v>
      </c>
      <c r="G82" s="2">
        <f t="shared" si="109"/>
        <v>133</v>
      </c>
      <c r="H82" s="2">
        <f t="shared" si="109"/>
        <v>132.5</v>
      </c>
      <c r="I82" s="2">
        <f t="shared" si="109"/>
        <v>132</v>
      </c>
      <c r="J82" s="2">
        <f t="shared" si="109"/>
        <v>131.5</v>
      </c>
      <c r="K82" s="2">
        <f t="shared" si="109"/>
        <v>131</v>
      </c>
      <c r="L82" s="2">
        <f t="shared" si="109"/>
        <v>130.5</v>
      </c>
      <c r="M82" s="2">
        <f t="shared" si="109"/>
        <v>130</v>
      </c>
      <c r="N82" s="2">
        <f t="shared" si="109"/>
        <v>129.5</v>
      </c>
      <c r="O82" s="2">
        <f t="shared" si="109"/>
        <v>129</v>
      </c>
      <c r="P82" s="2">
        <f t="shared" si="109"/>
        <v>128.5</v>
      </c>
    </row>
    <row r="83" spans="2:16" x14ac:dyDescent="0.2">
      <c r="B83" s="1" t="s">
        <v>1</v>
      </c>
      <c r="C83" s="2">
        <v>63.45</v>
      </c>
      <c r="D83" s="2">
        <f>D82*D84/100</f>
        <v>64.56</v>
      </c>
      <c r="E83" s="2">
        <f>E82*E84/100</f>
        <v>64.319999999999993</v>
      </c>
      <c r="F83" s="2">
        <f t="shared" ref="F83" si="110">F82*F84/100</f>
        <v>64.08</v>
      </c>
      <c r="G83" s="2">
        <f t="shared" ref="G83" si="111">G82*G84/100</f>
        <v>63.84</v>
      </c>
      <c r="H83" s="2">
        <f t="shared" ref="H83" si="112">H82*H84/100</f>
        <v>63.6</v>
      </c>
      <c r="I83" s="2">
        <f t="shared" ref="I83" si="113">I82*I84/100</f>
        <v>63.36</v>
      </c>
      <c r="J83" s="2">
        <f t="shared" ref="J83" si="114">J82*J84/100</f>
        <v>63.12</v>
      </c>
      <c r="K83" s="2">
        <f t="shared" ref="K83" si="115">K82*K84/100</f>
        <v>62.88</v>
      </c>
      <c r="L83" s="2">
        <f t="shared" ref="L83" si="116">L82*L84/100</f>
        <v>62.64</v>
      </c>
      <c r="M83" s="2">
        <f t="shared" ref="M83" si="117">M82*M84/100</f>
        <v>62.4</v>
      </c>
      <c r="N83" s="2">
        <f t="shared" ref="N83" si="118">N82*N84/100</f>
        <v>62.16</v>
      </c>
      <c r="O83" s="2">
        <f t="shared" ref="O83" si="119">O82*O84/100</f>
        <v>61.92</v>
      </c>
      <c r="P83" s="2">
        <f t="shared" ref="P83" si="120">P82*P84/100</f>
        <v>61.68</v>
      </c>
    </row>
    <row r="84" spans="2:16" x14ac:dyDescent="0.2">
      <c r="B84" s="1" t="s">
        <v>7</v>
      </c>
      <c r="C84" s="2">
        <f>C83/C82*100</f>
        <v>47</v>
      </c>
      <c r="D84" s="2">
        <v>48</v>
      </c>
      <c r="E84" s="2">
        <v>48</v>
      </c>
      <c r="F84" s="2">
        <v>48</v>
      </c>
      <c r="G84" s="2">
        <v>48</v>
      </c>
      <c r="H84" s="2">
        <v>48</v>
      </c>
      <c r="I84" s="2">
        <v>48</v>
      </c>
      <c r="J84" s="2">
        <v>48</v>
      </c>
      <c r="K84" s="2">
        <v>48</v>
      </c>
      <c r="L84" s="2">
        <v>48</v>
      </c>
      <c r="M84" s="2">
        <v>48</v>
      </c>
      <c r="N84" s="2">
        <v>48</v>
      </c>
      <c r="O84" s="2">
        <v>48</v>
      </c>
      <c r="P84" s="2">
        <v>48</v>
      </c>
    </row>
    <row r="85" spans="2:16" x14ac:dyDescent="0.2">
      <c r="B85" s="1" t="s">
        <v>10</v>
      </c>
      <c r="C85" s="2">
        <f>C90/C83*1000</f>
        <v>47.281323877068559</v>
      </c>
      <c r="D85" s="2">
        <f>+C85+1.5</f>
        <v>48.781323877068559</v>
      </c>
      <c r="E85" s="2">
        <f t="shared" ref="E85:M85" si="121">+D85+1.5</f>
        <v>50.281323877068559</v>
      </c>
      <c r="F85" s="2">
        <f t="shared" si="121"/>
        <v>51.781323877068559</v>
      </c>
      <c r="G85" s="2">
        <f t="shared" si="121"/>
        <v>53.281323877068559</v>
      </c>
      <c r="H85" s="2">
        <f t="shared" si="121"/>
        <v>54.781323877068559</v>
      </c>
      <c r="I85" s="2">
        <f t="shared" si="121"/>
        <v>56.281323877068559</v>
      </c>
      <c r="J85" s="2">
        <f t="shared" si="121"/>
        <v>57.781323877068559</v>
      </c>
      <c r="K85" s="2">
        <f t="shared" si="121"/>
        <v>59.281323877068559</v>
      </c>
      <c r="L85" s="2">
        <f t="shared" si="121"/>
        <v>60.781323877068559</v>
      </c>
      <c r="M85" s="2">
        <f t="shared" si="121"/>
        <v>62.281323877068559</v>
      </c>
      <c r="N85" s="2">
        <v>85</v>
      </c>
      <c r="O85" s="2">
        <v>85</v>
      </c>
      <c r="P85" s="2">
        <v>85</v>
      </c>
    </row>
    <row r="86" spans="2:16" x14ac:dyDescent="0.2">
      <c r="B86" s="1" t="s">
        <v>6</v>
      </c>
      <c r="C86" s="2">
        <f>C87/C88*100</f>
        <v>26.551373346897257</v>
      </c>
      <c r="D86" s="2">
        <f>C86-2</f>
        <v>24.551373346897257</v>
      </c>
      <c r="E86" s="2">
        <f t="shared" ref="E86:I86" si="122">D86-2</f>
        <v>22.551373346897257</v>
      </c>
      <c r="F86" s="2">
        <f t="shared" si="122"/>
        <v>20.551373346897257</v>
      </c>
      <c r="G86" s="2">
        <f t="shared" si="122"/>
        <v>18.551373346897257</v>
      </c>
      <c r="H86" s="2">
        <f t="shared" si="122"/>
        <v>16.551373346897257</v>
      </c>
      <c r="I86" s="2">
        <f t="shared" si="122"/>
        <v>14.551373346897257</v>
      </c>
      <c r="J86" s="2">
        <v>10</v>
      </c>
      <c r="K86" s="2">
        <v>10</v>
      </c>
      <c r="L86" s="2">
        <v>10</v>
      </c>
      <c r="M86" s="2">
        <v>10</v>
      </c>
      <c r="N86" s="2">
        <v>10</v>
      </c>
      <c r="O86" s="2">
        <v>10</v>
      </c>
      <c r="P86" s="2">
        <v>10</v>
      </c>
    </row>
    <row r="87" spans="2:16" ht="14.25" x14ac:dyDescent="0.2">
      <c r="B87" s="1" t="s">
        <v>2</v>
      </c>
      <c r="C87" s="2">
        <f t="shared" ref="C87:P87" si="123">C88-C89</f>
        <v>2.6100000000000003</v>
      </c>
      <c r="D87" s="2">
        <f t="shared" si="123"/>
        <v>2.3264264440875682</v>
      </c>
      <c r="E87" s="2">
        <f t="shared" si="123"/>
        <v>2.1064127102572492</v>
      </c>
      <c r="F87" s="2">
        <f t="shared" si="123"/>
        <v>1.8930217217102578</v>
      </c>
      <c r="G87" s="2">
        <f t="shared" si="123"/>
        <v>1.6858186464162017</v>
      </c>
      <c r="H87" s="2">
        <f t="shared" si="123"/>
        <v>1.4844103385459224</v>
      </c>
      <c r="I87" s="2">
        <f t="shared" si="123"/>
        <v>1.2884404599611132</v>
      </c>
      <c r="J87" s="2">
        <f t="shared" si="123"/>
        <v>0.84968412923561765</v>
      </c>
      <c r="K87" s="2">
        <f t="shared" si="123"/>
        <v>0.85862329393222936</v>
      </c>
      <c r="L87" s="2">
        <f t="shared" si="123"/>
        <v>0.86748245862884144</v>
      </c>
      <c r="M87" s="2">
        <f t="shared" si="123"/>
        <v>0.8762616233254521</v>
      </c>
      <c r="N87" s="2">
        <f t="shared" si="123"/>
        <v>1.0315111111111115</v>
      </c>
      <c r="O87" s="2">
        <f t="shared" si="123"/>
        <v>1.0292444444444442</v>
      </c>
      <c r="P87" s="2">
        <f t="shared" si="123"/>
        <v>1.0269777777777769</v>
      </c>
    </row>
    <row r="88" spans="2:16" ht="14.25" x14ac:dyDescent="0.2">
      <c r="B88" s="1" t="s">
        <v>3</v>
      </c>
      <c r="C88" s="2">
        <v>9.83</v>
      </c>
      <c r="D88" s="2">
        <f t="shared" ref="D88:P88" si="124">D89/(1-D86/100)</f>
        <v>9.4757487135911145</v>
      </c>
      <c r="E88" s="2">
        <f t="shared" si="124"/>
        <v>9.340507462030299</v>
      </c>
      <c r="F88" s="2">
        <f t="shared" si="124"/>
        <v>9.2111689557528109</v>
      </c>
      <c r="G88" s="2">
        <f t="shared" si="124"/>
        <v>9.0872983627282586</v>
      </c>
      <c r="H88" s="2">
        <f t="shared" si="124"/>
        <v>8.9685025371274829</v>
      </c>
      <c r="I88" s="2">
        <f t="shared" si="124"/>
        <v>8.854425140812177</v>
      </c>
      <c r="J88" s="2">
        <f t="shared" si="124"/>
        <v>8.4968412923561853</v>
      </c>
      <c r="K88" s="2">
        <f t="shared" si="124"/>
        <v>8.5862329393223007</v>
      </c>
      <c r="L88" s="2">
        <f t="shared" si="124"/>
        <v>8.6748245862884161</v>
      </c>
      <c r="M88" s="2">
        <f t="shared" si="124"/>
        <v>8.7626162332545299</v>
      </c>
      <c r="N88" s="2">
        <f t="shared" si="124"/>
        <v>10.315111111111111</v>
      </c>
      <c r="O88" s="2">
        <f t="shared" si="124"/>
        <v>10.292444444444444</v>
      </c>
      <c r="P88" s="2">
        <f t="shared" si="124"/>
        <v>10.269777777777776</v>
      </c>
    </row>
    <row r="89" spans="2:16" ht="14.25" x14ac:dyDescent="0.2">
      <c r="B89" s="1" t="s">
        <v>4</v>
      </c>
      <c r="C89" s="3">
        <f t="shared" ref="C89:P89" si="125">+C90+C91</f>
        <v>7.22</v>
      </c>
      <c r="D89" s="3">
        <f t="shared" si="125"/>
        <v>7.1493222695035463</v>
      </c>
      <c r="E89" s="3">
        <f t="shared" si="125"/>
        <v>7.2340947517730498</v>
      </c>
      <c r="F89" s="3">
        <f t="shared" si="125"/>
        <v>7.3181472340425531</v>
      </c>
      <c r="G89" s="3">
        <f t="shared" si="125"/>
        <v>7.4014797163120569</v>
      </c>
      <c r="H89" s="3">
        <f t="shared" si="125"/>
        <v>7.4840921985815605</v>
      </c>
      <c r="I89" s="3">
        <f t="shared" si="125"/>
        <v>7.5659846808510638</v>
      </c>
      <c r="J89" s="3">
        <f t="shared" si="125"/>
        <v>7.6471571631205677</v>
      </c>
      <c r="K89" s="3">
        <f t="shared" si="125"/>
        <v>7.7276096453900713</v>
      </c>
      <c r="L89" s="3">
        <f t="shared" si="125"/>
        <v>7.8073421276595747</v>
      </c>
      <c r="M89" s="3">
        <f t="shared" si="125"/>
        <v>7.8863546099290778</v>
      </c>
      <c r="N89" s="3">
        <f t="shared" si="125"/>
        <v>9.2835999999999999</v>
      </c>
      <c r="O89" s="3">
        <f t="shared" si="125"/>
        <v>9.2631999999999994</v>
      </c>
      <c r="P89" s="3">
        <f t="shared" si="125"/>
        <v>9.242799999999999</v>
      </c>
    </row>
    <row r="90" spans="2:16" ht="14.25" x14ac:dyDescent="0.2">
      <c r="B90" s="1" t="s">
        <v>9</v>
      </c>
      <c r="C90" s="3">
        <v>3</v>
      </c>
      <c r="D90" s="3">
        <f>D83*D85/1000</f>
        <v>3.1493222695035459</v>
      </c>
      <c r="E90" s="3">
        <f>E83*E85/1000</f>
        <v>3.2340947517730494</v>
      </c>
      <c r="F90" s="3">
        <f t="shared" ref="F90:P90" si="126">F83*F85/1000</f>
        <v>3.3181472340425531</v>
      </c>
      <c r="G90" s="3">
        <f t="shared" si="126"/>
        <v>3.4014797163120569</v>
      </c>
      <c r="H90" s="3">
        <f t="shared" si="126"/>
        <v>3.4840921985815605</v>
      </c>
      <c r="I90" s="3">
        <f t="shared" si="126"/>
        <v>3.5659846808510638</v>
      </c>
      <c r="J90" s="3">
        <f t="shared" si="126"/>
        <v>3.6471571631205673</v>
      </c>
      <c r="K90" s="3">
        <f t="shared" si="126"/>
        <v>3.7276096453900709</v>
      </c>
      <c r="L90" s="3">
        <f t="shared" si="126"/>
        <v>3.8073421276595747</v>
      </c>
      <c r="M90" s="3">
        <f t="shared" si="126"/>
        <v>3.8863546099290778</v>
      </c>
      <c r="N90" s="3">
        <f t="shared" si="126"/>
        <v>5.2835999999999999</v>
      </c>
      <c r="O90" s="3">
        <f t="shared" si="126"/>
        <v>5.2631999999999994</v>
      </c>
      <c r="P90" s="3">
        <f t="shared" si="126"/>
        <v>5.2427999999999999</v>
      </c>
    </row>
    <row r="91" spans="2:16" ht="27" x14ac:dyDescent="0.2">
      <c r="B91" s="1" t="s">
        <v>8</v>
      </c>
      <c r="C91" s="2">
        <v>4.22</v>
      </c>
      <c r="D91" s="2">
        <v>4</v>
      </c>
      <c r="E91" s="2">
        <v>4</v>
      </c>
      <c r="F91" s="2">
        <v>4</v>
      </c>
      <c r="G91" s="2">
        <v>4</v>
      </c>
      <c r="H91" s="2">
        <v>4</v>
      </c>
      <c r="I91" s="2">
        <v>4</v>
      </c>
      <c r="J91" s="2">
        <v>4</v>
      </c>
      <c r="K91" s="2">
        <v>4</v>
      </c>
      <c r="L91" s="2">
        <v>4</v>
      </c>
      <c r="M91" s="2">
        <v>4</v>
      </c>
      <c r="N91" s="2">
        <v>4</v>
      </c>
      <c r="O91" s="2">
        <v>4</v>
      </c>
      <c r="P91" s="2">
        <v>4</v>
      </c>
    </row>
    <row r="93" spans="2:16" ht="15.75" x14ac:dyDescent="0.25">
      <c r="B93" s="9" t="s">
        <v>17</v>
      </c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2"/>
    </row>
    <row r="94" spans="2:16" x14ac:dyDescent="0.2">
      <c r="B94" s="1" t="s">
        <v>0</v>
      </c>
      <c r="C94" s="4">
        <v>2024</v>
      </c>
      <c r="D94" s="4">
        <v>2025</v>
      </c>
      <c r="E94" s="4">
        <v>2026</v>
      </c>
      <c r="F94" s="4">
        <v>2027</v>
      </c>
      <c r="G94" s="4">
        <v>2028</v>
      </c>
      <c r="H94" s="4">
        <v>2029</v>
      </c>
      <c r="I94" s="4">
        <v>2030</v>
      </c>
      <c r="J94" s="4">
        <v>2031</v>
      </c>
      <c r="K94" s="4">
        <v>2032</v>
      </c>
      <c r="L94" s="4">
        <v>2033</v>
      </c>
      <c r="M94" s="4">
        <v>2034</v>
      </c>
      <c r="N94" s="4">
        <v>2035</v>
      </c>
      <c r="O94" s="4">
        <v>2036</v>
      </c>
      <c r="P94" s="4">
        <f t="shared" ref="P94" si="127">+O94+1</f>
        <v>2037</v>
      </c>
    </row>
    <row r="95" spans="2:16" x14ac:dyDescent="0.2">
      <c r="B95" s="1" t="s">
        <v>25</v>
      </c>
      <c r="C95" s="7">
        <v>207</v>
      </c>
      <c r="D95" s="7">
        <v>210</v>
      </c>
      <c r="E95" s="7">
        <f>D95-2.5</f>
        <v>207.5</v>
      </c>
      <c r="F95" s="7">
        <f t="shared" ref="F95:H95" si="128">E95-2.5</f>
        <v>205</v>
      </c>
      <c r="G95" s="7">
        <f t="shared" si="128"/>
        <v>202.5</v>
      </c>
      <c r="H95" s="7">
        <f t="shared" si="128"/>
        <v>200</v>
      </c>
      <c r="I95" s="7">
        <v>200</v>
      </c>
      <c r="J95" s="7">
        <v>200</v>
      </c>
      <c r="K95" s="7">
        <v>200</v>
      </c>
      <c r="L95" s="7">
        <v>200</v>
      </c>
      <c r="M95" s="7">
        <v>200</v>
      </c>
      <c r="N95" s="7">
        <v>200</v>
      </c>
      <c r="O95" s="7">
        <v>200</v>
      </c>
      <c r="P95" s="7">
        <v>200</v>
      </c>
    </row>
    <row r="96" spans="2:16" x14ac:dyDescent="0.2">
      <c r="B96" s="1" t="s">
        <v>1</v>
      </c>
      <c r="C96" s="2">
        <v>141</v>
      </c>
      <c r="D96" s="2">
        <f>D95*D97/100</f>
        <v>147</v>
      </c>
      <c r="E96" s="2">
        <f t="shared" ref="E96:P96" si="129">E95*E97/100</f>
        <v>149.4</v>
      </c>
      <c r="F96" s="2">
        <f t="shared" si="129"/>
        <v>151.69999999999999</v>
      </c>
      <c r="G96" s="2">
        <f t="shared" si="129"/>
        <v>153.9</v>
      </c>
      <c r="H96" s="2">
        <f t="shared" si="129"/>
        <v>156</v>
      </c>
      <c r="I96" s="2">
        <f t="shared" si="129"/>
        <v>160</v>
      </c>
      <c r="J96" s="2">
        <f t="shared" si="129"/>
        <v>160</v>
      </c>
      <c r="K96" s="2">
        <f t="shared" si="129"/>
        <v>160</v>
      </c>
      <c r="L96" s="2">
        <f t="shared" si="129"/>
        <v>160</v>
      </c>
      <c r="M96" s="2">
        <f t="shared" si="129"/>
        <v>160</v>
      </c>
      <c r="N96" s="2">
        <f t="shared" si="129"/>
        <v>160</v>
      </c>
      <c r="O96" s="2">
        <f t="shared" si="129"/>
        <v>160</v>
      </c>
      <c r="P96" s="2">
        <f t="shared" si="129"/>
        <v>160</v>
      </c>
    </row>
    <row r="97" spans="2:16" x14ac:dyDescent="0.2">
      <c r="B97" s="1" t="s">
        <v>7</v>
      </c>
      <c r="C97" s="2">
        <f>C96/C95*100</f>
        <v>68.115942028985515</v>
      </c>
      <c r="D97" s="2">
        <v>70</v>
      </c>
      <c r="E97" s="2">
        <f>+D97+2</f>
        <v>72</v>
      </c>
      <c r="F97" s="2">
        <f t="shared" ref="F97:I97" si="130">+E97+2</f>
        <v>74</v>
      </c>
      <c r="G97" s="2">
        <f t="shared" si="130"/>
        <v>76</v>
      </c>
      <c r="H97" s="2">
        <f t="shared" si="130"/>
        <v>78</v>
      </c>
      <c r="I97" s="2">
        <f t="shared" si="130"/>
        <v>80</v>
      </c>
      <c r="J97" s="2">
        <v>80</v>
      </c>
      <c r="K97" s="2">
        <v>80</v>
      </c>
      <c r="L97" s="2">
        <v>80</v>
      </c>
      <c r="M97" s="2">
        <v>80</v>
      </c>
      <c r="N97" s="2">
        <v>80</v>
      </c>
      <c r="O97" s="2">
        <v>80</v>
      </c>
      <c r="P97" s="2">
        <v>80</v>
      </c>
    </row>
    <row r="98" spans="2:16" x14ac:dyDescent="0.2">
      <c r="B98" s="1" t="s">
        <v>10</v>
      </c>
      <c r="C98" s="2">
        <f>C103/C96*1000</f>
        <v>43.404255319148938</v>
      </c>
      <c r="D98" s="2">
        <f>+C98+3.5</f>
        <v>46.904255319148938</v>
      </c>
      <c r="E98" s="2">
        <f t="shared" ref="E98:N98" si="131">+D98+3.5</f>
        <v>50.404255319148938</v>
      </c>
      <c r="F98" s="2">
        <f t="shared" si="131"/>
        <v>53.904255319148938</v>
      </c>
      <c r="G98" s="2">
        <f t="shared" si="131"/>
        <v>57.404255319148938</v>
      </c>
      <c r="H98" s="2">
        <f t="shared" si="131"/>
        <v>60.904255319148938</v>
      </c>
      <c r="I98" s="2">
        <f t="shared" si="131"/>
        <v>64.404255319148945</v>
      </c>
      <c r="J98" s="2">
        <f t="shared" si="131"/>
        <v>67.904255319148945</v>
      </c>
      <c r="K98" s="2">
        <f t="shared" si="131"/>
        <v>71.404255319148945</v>
      </c>
      <c r="L98" s="2">
        <f t="shared" si="131"/>
        <v>74.904255319148945</v>
      </c>
      <c r="M98" s="2">
        <f>+L98+3.5</f>
        <v>78.404255319148945</v>
      </c>
      <c r="N98" s="2">
        <f t="shared" si="131"/>
        <v>81.904255319148945</v>
      </c>
      <c r="O98" s="2">
        <v>85</v>
      </c>
      <c r="P98" s="2">
        <v>85</v>
      </c>
    </row>
    <row r="99" spans="2:16" x14ac:dyDescent="0.2">
      <c r="B99" s="1" t="s">
        <v>6</v>
      </c>
      <c r="C99" s="2">
        <f>C100/C101*100</f>
        <v>22.257776845197498</v>
      </c>
      <c r="D99" s="2">
        <f>C99-2</f>
        <v>20.257776845197498</v>
      </c>
      <c r="E99" s="2">
        <f t="shared" ref="E99:I99" si="132">D99-2</f>
        <v>18.257776845197498</v>
      </c>
      <c r="F99" s="2">
        <f t="shared" si="132"/>
        <v>16.257776845197498</v>
      </c>
      <c r="G99" s="2">
        <f t="shared" si="132"/>
        <v>14.257776845197498</v>
      </c>
      <c r="H99" s="2">
        <f t="shared" si="132"/>
        <v>12.257776845197498</v>
      </c>
      <c r="I99" s="2">
        <f t="shared" si="132"/>
        <v>10.257776845197498</v>
      </c>
      <c r="J99" s="2">
        <v>10</v>
      </c>
      <c r="K99" s="2">
        <v>10</v>
      </c>
      <c r="L99" s="2">
        <v>10</v>
      </c>
      <c r="M99" s="2">
        <v>10</v>
      </c>
      <c r="N99" s="2">
        <v>10</v>
      </c>
      <c r="O99" s="2">
        <v>10</v>
      </c>
      <c r="P99" s="2">
        <v>10</v>
      </c>
    </row>
    <row r="100" spans="2:16" ht="14.25" x14ac:dyDescent="0.2">
      <c r="B100" s="1" t="s">
        <v>2</v>
      </c>
      <c r="C100" s="2">
        <f t="shared" ref="C100:P100" si="133">C101-C102</f>
        <v>2.1214999999999993</v>
      </c>
      <c r="D100" s="2">
        <f t="shared" si="133"/>
        <v>2.0793048947006376</v>
      </c>
      <c r="E100" s="2">
        <f t="shared" si="133"/>
        <v>1.9701056684956466</v>
      </c>
      <c r="F100" s="2">
        <f t="shared" si="133"/>
        <v>1.8379838405453626</v>
      </c>
      <c r="G100" s="2">
        <f t="shared" si="133"/>
        <v>1.6835704593109178</v>
      </c>
      <c r="H100" s="2">
        <f t="shared" si="133"/>
        <v>1.507534771650862</v>
      </c>
      <c r="I100" s="2">
        <f t="shared" si="133"/>
        <v>1.3253031246656004</v>
      </c>
      <c r="J100" s="2">
        <f t="shared" si="133"/>
        <v>1.350520094562647</v>
      </c>
      <c r="K100" s="2">
        <f t="shared" si="133"/>
        <v>1.4127423167848701</v>
      </c>
      <c r="L100" s="2">
        <f t="shared" si="133"/>
        <v>1.4749645390070913</v>
      </c>
      <c r="M100" s="2">
        <f t="shared" si="133"/>
        <v>1.5371867612293144</v>
      </c>
      <c r="N100" s="2">
        <f t="shared" si="133"/>
        <v>1.5994089834515357</v>
      </c>
      <c r="O100" s="2">
        <f t="shared" si="133"/>
        <v>1.6544444444444437</v>
      </c>
      <c r="P100" s="2">
        <f t="shared" si="133"/>
        <v>1.6544444444444437</v>
      </c>
    </row>
    <row r="101" spans="2:16" ht="14.25" x14ac:dyDescent="0.2">
      <c r="B101" s="1" t="s">
        <v>3</v>
      </c>
      <c r="C101" s="2">
        <v>9.5314999999999994</v>
      </c>
      <c r="D101" s="2">
        <f t="shared" ref="D101:P101" si="134">D102/(1-D99/100)</f>
        <v>10.264230426615532</v>
      </c>
      <c r="E101" s="2">
        <f t="shared" si="134"/>
        <v>10.790501413176498</v>
      </c>
      <c r="F101" s="2">
        <f t="shared" si="134"/>
        <v>11.305259372460256</v>
      </c>
      <c r="G101" s="2">
        <f t="shared" si="134"/>
        <v>11.808085352927939</v>
      </c>
      <c r="H101" s="2">
        <f t="shared" si="134"/>
        <v>12.298598601438096</v>
      </c>
      <c r="I101" s="2">
        <f t="shared" si="134"/>
        <v>12.919983975729432</v>
      </c>
      <c r="J101" s="2">
        <f t="shared" si="134"/>
        <v>13.505200945626477</v>
      </c>
      <c r="K101" s="2">
        <f t="shared" si="134"/>
        <v>14.127423167848702</v>
      </c>
      <c r="L101" s="2">
        <f t="shared" si="134"/>
        <v>14.749645390070922</v>
      </c>
      <c r="M101" s="2">
        <f t="shared" si="134"/>
        <v>15.371867612293144</v>
      </c>
      <c r="N101" s="2">
        <f t="shared" si="134"/>
        <v>15.994089834515368</v>
      </c>
      <c r="O101" s="2">
        <f t="shared" si="134"/>
        <v>16.544444444444444</v>
      </c>
      <c r="P101" s="2">
        <f t="shared" si="134"/>
        <v>16.544444444444444</v>
      </c>
    </row>
    <row r="102" spans="2:16" ht="14.25" x14ac:dyDescent="0.2">
      <c r="B102" s="1" t="s">
        <v>4</v>
      </c>
      <c r="C102" s="3">
        <f t="shared" ref="C102:P102" si="135">+C103+C104</f>
        <v>7.41</v>
      </c>
      <c r="D102" s="3">
        <f t="shared" si="135"/>
        <v>8.1849255319148941</v>
      </c>
      <c r="E102" s="3">
        <f t="shared" si="135"/>
        <v>8.8203957446808516</v>
      </c>
      <c r="F102" s="3">
        <f t="shared" si="135"/>
        <v>9.4672755319148933</v>
      </c>
      <c r="G102" s="3">
        <f t="shared" si="135"/>
        <v>10.124514893617022</v>
      </c>
      <c r="H102" s="3">
        <f t="shared" si="135"/>
        <v>10.791063829787234</v>
      </c>
      <c r="I102" s="3">
        <f t="shared" si="135"/>
        <v>11.594680851063831</v>
      </c>
      <c r="J102" s="3">
        <f t="shared" si="135"/>
        <v>12.15468085106383</v>
      </c>
      <c r="K102" s="3">
        <f t="shared" si="135"/>
        <v>12.714680851063832</v>
      </c>
      <c r="L102" s="3">
        <f t="shared" si="135"/>
        <v>13.274680851063831</v>
      </c>
      <c r="M102" s="3">
        <f t="shared" si="135"/>
        <v>13.83468085106383</v>
      </c>
      <c r="N102" s="3">
        <f t="shared" si="135"/>
        <v>14.394680851063832</v>
      </c>
      <c r="O102" s="3">
        <f t="shared" si="135"/>
        <v>14.89</v>
      </c>
      <c r="P102" s="3">
        <f t="shared" si="135"/>
        <v>14.89</v>
      </c>
    </row>
    <row r="103" spans="2:16" ht="14.25" x14ac:dyDescent="0.2">
      <c r="B103" s="1" t="s">
        <v>9</v>
      </c>
      <c r="C103" s="3">
        <v>6.12</v>
      </c>
      <c r="D103" s="3">
        <f>D96*D98/1000</f>
        <v>6.8949255319148941</v>
      </c>
      <c r="E103" s="3">
        <f>E96*E98/1000</f>
        <v>7.5303957446808516</v>
      </c>
      <c r="F103" s="3">
        <f t="shared" ref="F103:P103" si="136">F96*F98/1000</f>
        <v>8.1772755319148924</v>
      </c>
      <c r="G103" s="3">
        <f t="shared" si="136"/>
        <v>8.8345148936170226</v>
      </c>
      <c r="H103" s="3">
        <f t="shared" si="136"/>
        <v>9.501063829787233</v>
      </c>
      <c r="I103" s="3">
        <f t="shared" si="136"/>
        <v>10.30468085106383</v>
      </c>
      <c r="J103" s="3">
        <f t="shared" si="136"/>
        <v>10.864680851063831</v>
      </c>
      <c r="K103" s="3">
        <f t="shared" si="136"/>
        <v>11.424680851063831</v>
      </c>
      <c r="L103" s="3">
        <f t="shared" si="136"/>
        <v>11.984680851063832</v>
      </c>
      <c r="M103" s="3">
        <f t="shared" si="136"/>
        <v>12.544680851063831</v>
      </c>
      <c r="N103" s="3">
        <f t="shared" si="136"/>
        <v>13.104680851063831</v>
      </c>
      <c r="O103" s="3">
        <f t="shared" si="136"/>
        <v>13.6</v>
      </c>
      <c r="P103" s="3">
        <f t="shared" si="136"/>
        <v>13.6</v>
      </c>
    </row>
    <row r="104" spans="2:16" ht="27" x14ac:dyDescent="0.2">
      <c r="B104" s="1" t="s">
        <v>8</v>
      </c>
      <c r="C104" s="2">
        <v>1.29</v>
      </c>
      <c r="D104" s="2">
        <v>1.29</v>
      </c>
      <c r="E104" s="2">
        <v>1.29</v>
      </c>
      <c r="F104" s="2">
        <v>1.29</v>
      </c>
      <c r="G104" s="2">
        <v>1.29</v>
      </c>
      <c r="H104" s="2">
        <v>1.29</v>
      </c>
      <c r="I104" s="2">
        <v>1.29</v>
      </c>
      <c r="J104" s="2">
        <v>1.29</v>
      </c>
      <c r="K104" s="2">
        <v>1.29</v>
      </c>
      <c r="L104" s="2">
        <v>1.29</v>
      </c>
      <c r="M104" s="2">
        <v>1.29</v>
      </c>
      <c r="N104" s="2">
        <v>1.29</v>
      </c>
      <c r="O104" s="2">
        <v>1.29</v>
      </c>
      <c r="P104" s="2">
        <v>1.29</v>
      </c>
    </row>
    <row r="106" spans="2:16" ht="15.75" x14ac:dyDescent="0.25">
      <c r="B106" s="9" t="s">
        <v>18</v>
      </c>
      <c r="C106" s="10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2"/>
    </row>
    <row r="107" spans="2:16" x14ac:dyDescent="0.2">
      <c r="B107" s="1" t="s">
        <v>0</v>
      </c>
      <c r="C107" s="4">
        <v>2024</v>
      </c>
      <c r="D107" s="4">
        <v>2025</v>
      </c>
      <c r="E107" s="4">
        <v>2026</v>
      </c>
      <c r="F107" s="4">
        <v>2027</v>
      </c>
      <c r="G107" s="4">
        <v>2028</v>
      </c>
      <c r="H107" s="4">
        <v>2029</v>
      </c>
      <c r="I107" s="4">
        <v>2030</v>
      </c>
      <c r="J107" s="4">
        <v>2031</v>
      </c>
      <c r="K107" s="4">
        <v>2032</v>
      </c>
      <c r="L107" s="4">
        <v>2033</v>
      </c>
      <c r="M107" s="4">
        <v>2034</v>
      </c>
      <c r="N107" s="4">
        <v>2035</v>
      </c>
      <c r="O107" s="4">
        <v>2036</v>
      </c>
      <c r="P107" s="4">
        <f t="shared" ref="P107" si="137">+O107+1</f>
        <v>2037</v>
      </c>
    </row>
    <row r="108" spans="2:16" x14ac:dyDescent="0.2">
      <c r="B108" s="1" t="s">
        <v>5</v>
      </c>
      <c r="C108" s="2">
        <v>69</v>
      </c>
      <c r="D108" s="2">
        <v>54</v>
      </c>
      <c r="E108" s="2">
        <f>D108-0.5</f>
        <v>53.5</v>
      </c>
      <c r="F108" s="2">
        <f t="shared" ref="F108:P108" si="138">E108-0.5</f>
        <v>53</v>
      </c>
      <c r="G108" s="2">
        <f t="shared" si="138"/>
        <v>52.5</v>
      </c>
      <c r="H108" s="2">
        <f t="shared" si="138"/>
        <v>52</v>
      </c>
      <c r="I108" s="2">
        <f t="shared" si="138"/>
        <v>51.5</v>
      </c>
      <c r="J108" s="2">
        <f t="shared" si="138"/>
        <v>51</v>
      </c>
      <c r="K108" s="2">
        <f t="shared" si="138"/>
        <v>50.5</v>
      </c>
      <c r="L108" s="2">
        <f t="shared" si="138"/>
        <v>50</v>
      </c>
      <c r="M108" s="2">
        <f t="shared" si="138"/>
        <v>49.5</v>
      </c>
      <c r="N108" s="2">
        <f t="shared" si="138"/>
        <v>49</v>
      </c>
      <c r="O108" s="2">
        <f t="shared" si="138"/>
        <v>48.5</v>
      </c>
      <c r="P108" s="2">
        <f t="shared" si="138"/>
        <v>48</v>
      </c>
    </row>
    <row r="109" spans="2:16" x14ac:dyDescent="0.2">
      <c r="B109" s="1" t="s">
        <v>1</v>
      </c>
      <c r="C109" s="2">
        <v>15.18</v>
      </c>
      <c r="D109" s="2">
        <f>D108*D110/100</f>
        <v>11.88</v>
      </c>
      <c r="E109" s="2">
        <f t="shared" ref="E109:P109" si="139">E108*E110/100</f>
        <v>12.0375</v>
      </c>
      <c r="F109" s="2">
        <f t="shared" si="139"/>
        <v>12.375500000000002</v>
      </c>
      <c r="G109" s="2">
        <f t="shared" si="139"/>
        <v>12.705000000000002</v>
      </c>
      <c r="H109" s="2">
        <f t="shared" si="139"/>
        <v>13.026000000000002</v>
      </c>
      <c r="I109" s="2">
        <f t="shared" si="139"/>
        <v>13.338500000000003</v>
      </c>
      <c r="J109" s="2">
        <f t="shared" si="139"/>
        <v>13.642500000000005</v>
      </c>
      <c r="K109" s="2">
        <f t="shared" si="139"/>
        <v>13.938000000000004</v>
      </c>
      <c r="L109" s="2">
        <f t="shared" si="139"/>
        <v>14.225000000000005</v>
      </c>
      <c r="M109" s="2">
        <f t="shared" si="139"/>
        <v>14.503500000000006</v>
      </c>
      <c r="N109" s="2">
        <f t="shared" si="139"/>
        <v>14.773500000000006</v>
      </c>
      <c r="O109" s="2">
        <f t="shared" si="139"/>
        <v>15.035000000000007</v>
      </c>
      <c r="P109" s="2">
        <f t="shared" si="139"/>
        <v>15.288000000000006</v>
      </c>
    </row>
    <row r="110" spans="2:16" x14ac:dyDescent="0.2">
      <c r="B110" s="1" t="s">
        <v>7</v>
      </c>
      <c r="C110" s="2">
        <f>C109/C108*100</f>
        <v>22</v>
      </c>
      <c r="D110" s="2">
        <v>22</v>
      </c>
      <c r="E110" s="2">
        <f>D110+0.5</f>
        <v>22.5</v>
      </c>
      <c r="F110" s="2">
        <f>E110+0.85</f>
        <v>23.35</v>
      </c>
      <c r="G110" s="2">
        <f t="shared" ref="G110:P110" si="140">F110+0.85</f>
        <v>24.200000000000003</v>
      </c>
      <c r="H110" s="2">
        <f t="shared" si="140"/>
        <v>25.050000000000004</v>
      </c>
      <c r="I110" s="2">
        <f t="shared" si="140"/>
        <v>25.900000000000006</v>
      </c>
      <c r="J110" s="2">
        <f t="shared" si="140"/>
        <v>26.750000000000007</v>
      </c>
      <c r="K110" s="2">
        <f t="shared" si="140"/>
        <v>27.600000000000009</v>
      </c>
      <c r="L110" s="2">
        <f t="shared" si="140"/>
        <v>28.45000000000001</v>
      </c>
      <c r="M110" s="2">
        <f t="shared" si="140"/>
        <v>29.300000000000011</v>
      </c>
      <c r="N110" s="2">
        <f t="shared" si="140"/>
        <v>30.150000000000013</v>
      </c>
      <c r="O110" s="2">
        <f t="shared" si="140"/>
        <v>31.000000000000014</v>
      </c>
      <c r="P110" s="2">
        <f t="shared" si="140"/>
        <v>31.850000000000016</v>
      </c>
    </row>
    <row r="111" spans="2:16" x14ac:dyDescent="0.2">
      <c r="B111" s="1" t="s">
        <v>10</v>
      </c>
      <c r="C111" s="2">
        <f>C116/C109*1000</f>
        <v>71.805006587615296</v>
      </c>
      <c r="D111" s="2">
        <f>+C111+1.5</f>
        <v>73.305006587615296</v>
      </c>
      <c r="E111" s="2">
        <f t="shared" ref="E111:L111" si="141">+D111+1.5</f>
        <v>74.805006587615296</v>
      </c>
      <c r="F111" s="2">
        <f t="shared" si="141"/>
        <v>76.305006587615296</v>
      </c>
      <c r="G111" s="2">
        <f t="shared" si="141"/>
        <v>77.805006587615296</v>
      </c>
      <c r="H111" s="2">
        <f t="shared" si="141"/>
        <v>79.305006587615296</v>
      </c>
      <c r="I111" s="2">
        <f t="shared" si="141"/>
        <v>80.805006587615296</v>
      </c>
      <c r="J111" s="2">
        <f t="shared" si="141"/>
        <v>82.305006587615296</v>
      </c>
      <c r="K111" s="2">
        <f t="shared" si="141"/>
        <v>83.805006587615296</v>
      </c>
      <c r="L111" s="2">
        <f t="shared" si="141"/>
        <v>85.305006587615296</v>
      </c>
      <c r="M111" s="2">
        <v>85</v>
      </c>
      <c r="N111" s="2">
        <v>85</v>
      </c>
      <c r="O111" s="2">
        <v>85</v>
      </c>
      <c r="P111" s="2">
        <v>85</v>
      </c>
    </row>
    <row r="112" spans="2:16" x14ac:dyDescent="0.2">
      <c r="B112" s="1" t="s">
        <v>6</v>
      </c>
      <c r="C112" s="2">
        <f>C113/C114*100</f>
        <v>48.148450577716083</v>
      </c>
      <c r="D112" s="2">
        <f>C112-2</f>
        <v>46.148450577716083</v>
      </c>
      <c r="E112" s="2">
        <f>D112-5</f>
        <v>41.148450577716083</v>
      </c>
      <c r="F112" s="2">
        <f t="shared" ref="F112:K112" si="142">E112-5</f>
        <v>36.148450577716083</v>
      </c>
      <c r="G112" s="2">
        <f t="shared" si="142"/>
        <v>31.148450577716083</v>
      </c>
      <c r="H112" s="2">
        <f t="shared" si="142"/>
        <v>26.148450577716083</v>
      </c>
      <c r="I112" s="2">
        <f t="shared" si="142"/>
        <v>21.148450577716083</v>
      </c>
      <c r="J112" s="2">
        <f t="shared" si="142"/>
        <v>16.148450577716083</v>
      </c>
      <c r="K112" s="2">
        <f t="shared" si="142"/>
        <v>11.148450577716083</v>
      </c>
      <c r="L112" s="2">
        <v>10</v>
      </c>
      <c r="M112" s="2">
        <v>10</v>
      </c>
      <c r="N112" s="2">
        <v>10</v>
      </c>
      <c r="O112" s="2">
        <v>10</v>
      </c>
      <c r="P112" s="2">
        <v>10</v>
      </c>
    </row>
    <row r="113" spans="2:16" ht="14.25" x14ac:dyDescent="0.2">
      <c r="B113" s="1" t="s">
        <v>2</v>
      </c>
      <c r="C113" s="2">
        <f t="shared" ref="C113:P113" si="143">C114-C115</f>
        <v>2.3586</v>
      </c>
      <c r="D113" s="2">
        <f t="shared" si="143"/>
        <v>2.4602059321076624</v>
      </c>
      <c r="E113" s="2">
        <f t="shared" si="143"/>
        <v>2.0279780711779449</v>
      </c>
      <c r="F113" s="2">
        <f t="shared" si="143"/>
        <v>1.6668716702361381</v>
      </c>
      <c r="G113" s="2">
        <f t="shared" si="143"/>
        <v>1.3520035216914086</v>
      </c>
      <c r="H113" s="2">
        <f t="shared" si="143"/>
        <v>1.0738969953128992</v>
      </c>
      <c r="I113" s="2">
        <f t="shared" si="143"/>
        <v>0.82548882631420328</v>
      </c>
      <c r="J113" s="2">
        <f t="shared" si="143"/>
        <v>0.60140958021624602</v>
      </c>
      <c r="K113" s="2">
        <f t="shared" si="143"/>
        <v>0.39750706287267423</v>
      </c>
      <c r="L113" s="2">
        <f t="shared" si="143"/>
        <v>0.35705152430098064</v>
      </c>
      <c r="M113" s="2">
        <f t="shared" si="143"/>
        <v>0.3591997222222223</v>
      </c>
      <c r="N113" s="2">
        <f t="shared" si="143"/>
        <v>0.36174972222222213</v>
      </c>
      <c r="O113" s="2">
        <f t="shared" si="143"/>
        <v>0.36421944444444421</v>
      </c>
      <c r="P113" s="2">
        <f t="shared" si="143"/>
        <v>0.36660888888888898</v>
      </c>
    </row>
    <row r="114" spans="2:16" ht="14.25" x14ac:dyDescent="0.2">
      <c r="B114" s="1" t="s">
        <v>3</v>
      </c>
      <c r="C114" s="2">
        <v>4.8986000000000001</v>
      </c>
      <c r="D114" s="2">
        <f t="shared" ref="D114:P114" si="144">D115/(1-D112/100)</f>
        <v>5.3310694103685323</v>
      </c>
      <c r="E114" s="2">
        <f t="shared" si="144"/>
        <v>4.9284433379763639</v>
      </c>
      <c r="F114" s="2">
        <f t="shared" si="144"/>
        <v>4.6111842792611712</v>
      </c>
      <c r="G114" s="2">
        <f t="shared" si="144"/>
        <v>4.3405161303870612</v>
      </c>
      <c r="H114" s="2">
        <f t="shared" si="144"/>
        <v>4.1069240111231764</v>
      </c>
      <c r="I114" s="2">
        <f t="shared" si="144"/>
        <v>3.9033064066831105</v>
      </c>
      <c r="J114" s="2">
        <f t="shared" si="144"/>
        <v>3.7242556325877878</v>
      </c>
      <c r="K114" s="2">
        <f t="shared" si="144"/>
        <v>3.5655812446908568</v>
      </c>
      <c r="L114" s="2">
        <f t="shared" si="144"/>
        <v>3.570515243009809</v>
      </c>
      <c r="M114" s="2">
        <f t="shared" si="144"/>
        <v>3.591997222222223</v>
      </c>
      <c r="N114" s="2">
        <f t="shared" si="144"/>
        <v>3.6174972222222226</v>
      </c>
      <c r="O114" s="2">
        <f t="shared" si="144"/>
        <v>3.6421944444444447</v>
      </c>
      <c r="P114" s="2">
        <f t="shared" si="144"/>
        <v>3.6660888888888894</v>
      </c>
    </row>
    <row r="115" spans="2:16" ht="14.25" x14ac:dyDescent="0.2">
      <c r="B115" s="1" t="s">
        <v>4</v>
      </c>
      <c r="C115" s="3">
        <f t="shared" ref="C115:P115" si="145">+C116+C117</f>
        <v>2.54</v>
      </c>
      <c r="D115" s="3">
        <f t="shared" si="145"/>
        <v>2.87086347826087</v>
      </c>
      <c r="E115" s="3">
        <f t="shared" si="145"/>
        <v>2.900465266798419</v>
      </c>
      <c r="F115" s="3">
        <f t="shared" si="145"/>
        <v>2.9443126090250331</v>
      </c>
      <c r="G115" s="3">
        <f t="shared" si="145"/>
        <v>2.9885126086956526</v>
      </c>
      <c r="H115" s="3">
        <f t="shared" si="145"/>
        <v>3.0330270158102772</v>
      </c>
      <c r="I115" s="3">
        <f t="shared" si="145"/>
        <v>3.0778175803689072</v>
      </c>
      <c r="J115" s="3">
        <f t="shared" si="145"/>
        <v>3.1228460523715418</v>
      </c>
      <c r="K115" s="3">
        <f t="shared" si="145"/>
        <v>3.1680741818181826</v>
      </c>
      <c r="L115" s="3">
        <f t="shared" si="145"/>
        <v>3.2134637187088284</v>
      </c>
      <c r="M115" s="3">
        <f t="shared" si="145"/>
        <v>3.2327975000000007</v>
      </c>
      <c r="N115" s="3">
        <f t="shared" si="145"/>
        <v>3.2557475000000005</v>
      </c>
      <c r="O115" s="3">
        <f t="shared" si="145"/>
        <v>3.2779750000000005</v>
      </c>
      <c r="P115" s="3">
        <f t="shared" si="145"/>
        <v>3.2994800000000004</v>
      </c>
    </row>
    <row r="116" spans="2:16" ht="14.25" x14ac:dyDescent="0.2">
      <c r="B116" s="1" t="s">
        <v>9</v>
      </c>
      <c r="C116" s="3">
        <v>1.0900000000000001</v>
      </c>
      <c r="D116" s="3">
        <f>D109*D111/1000</f>
        <v>0.87086347826086974</v>
      </c>
      <c r="E116" s="3">
        <f>E109*E111/1000</f>
        <v>0.9004652667984191</v>
      </c>
      <c r="F116" s="3">
        <f t="shared" ref="F116:P116" si="146">F109*F111/1000</f>
        <v>0.94431260902503322</v>
      </c>
      <c r="G116" s="3">
        <f t="shared" si="146"/>
        <v>0.98851260869565249</v>
      </c>
      <c r="H116" s="3">
        <f t="shared" si="146"/>
        <v>1.033027015810277</v>
      </c>
      <c r="I116" s="3">
        <f t="shared" si="146"/>
        <v>1.077817580368907</v>
      </c>
      <c r="J116" s="3">
        <f t="shared" si="146"/>
        <v>1.122846052371542</v>
      </c>
      <c r="K116" s="3">
        <f t="shared" si="146"/>
        <v>1.1680741818181823</v>
      </c>
      <c r="L116" s="3">
        <f t="shared" si="146"/>
        <v>1.2134637187088282</v>
      </c>
      <c r="M116" s="3">
        <f t="shared" si="146"/>
        <v>1.2327975000000007</v>
      </c>
      <c r="N116" s="3">
        <f t="shared" si="146"/>
        <v>1.2557475000000005</v>
      </c>
      <c r="O116" s="3">
        <f t="shared" si="146"/>
        <v>1.2779750000000005</v>
      </c>
      <c r="P116" s="3">
        <f t="shared" si="146"/>
        <v>1.2994800000000004</v>
      </c>
    </row>
    <row r="117" spans="2:16" ht="27" x14ac:dyDescent="0.2">
      <c r="B117" s="1" t="s">
        <v>8</v>
      </c>
      <c r="C117" s="2">
        <v>1.45</v>
      </c>
      <c r="D117" s="2">
        <v>2</v>
      </c>
      <c r="E117" s="2">
        <v>2</v>
      </c>
      <c r="F117" s="2">
        <v>2</v>
      </c>
      <c r="G117" s="2">
        <v>2</v>
      </c>
      <c r="H117" s="2">
        <v>2</v>
      </c>
      <c r="I117" s="2">
        <v>2</v>
      </c>
      <c r="J117" s="2">
        <v>2</v>
      </c>
      <c r="K117" s="2">
        <v>2</v>
      </c>
      <c r="L117" s="2">
        <v>2</v>
      </c>
      <c r="M117" s="2">
        <v>2</v>
      </c>
      <c r="N117" s="2">
        <v>2</v>
      </c>
      <c r="O117" s="2">
        <v>2</v>
      </c>
      <c r="P117" s="2">
        <v>2</v>
      </c>
    </row>
    <row r="119" spans="2:16" ht="15.75" x14ac:dyDescent="0.25">
      <c r="B119" s="9" t="s">
        <v>19</v>
      </c>
      <c r="C119" s="10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/>
    </row>
    <row r="120" spans="2:16" x14ac:dyDescent="0.2">
      <c r="B120" s="1" t="s">
        <v>0</v>
      </c>
      <c r="C120" s="4">
        <v>2024</v>
      </c>
      <c r="D120" s="4">
        <v>2025</v>
      </c>
      <c r="E120" s="4">
        <v>2026</v>
      </c>
      <c r="F120" s="4">
        <v>2027</v>
      </c>
      <c r="G120" s="4">
        <v>2028</v>
      </c>
      <c r="H120" s="4">
        <v>2029</v>
      </c>
      <c r="I120" s="4">
        <v>2030</v>
      </c>
      <c r="J120" s="4">
        <v>2031</v>
      </c>
      <c r="K120" s="4">
        <v>2032</v>
      </c>
      <c r="L120" s="4">
        <v>2033</v>
      </c>
      <c r="M120" s="4">
        <v>2034</v>
      </c>
      <c r="N120" s="4">
        <v>2035</v>
      </c>
      <c r="O120" s="4">
        <v>2036</v>
      </c>
      <c r="P120" s="4">
        <f t="shared" ref="P120" si="147">+O120+1</f>
        <v>2037</v>
      </c>
    </row>
    <row r="121" spans="2:16" x14ac:dyDescent="0.2">
      <c r="B121" s="1" t="s">
        <v>5</v>
      </c>
      <c r="C121" s="2">
        <v>136</v>
      </c>
      <c r="D121" s="2">
        <v>135</v>
      </c>
      <c r="E121" s="2">
        <f>D121-2</f>
        <v>133</v>
      </c>
      <c r="F121" s="2">
        <f>E121-1</f>
        <v>132</v>
      </c>
      <c r="G121" s="2">
        <f t="shared" ref="G121:P121" si="148">F121-1</f>
        <v>131</v>
      </c>
      <c r="H121" s="2">
        <f t="shared" si="148"/>
        <v>130</v>
      </c>
      <c r="I121" s="2">
        <f t="shared" si="148"/>
        <v>129</v>
      </c>
      <c r="J121" s="2">
        <f t="shared" si="148"/>
        <v>128</v>
      </c>
      <c r="K121" s="2">
        <f t="shared" si="148"/>
        <v>127</v>
      </c>
      <c r="L121" s="2">
        <f t="shared" si="148"/>
        <v>126</v>
      </c>
      <c r="M121" s="2">
        <f t="shared" si="148"/>
        <v>125</v>
      </c>
      <c r="N121" s="2">
        <f t="shared" si="148"/>
        <v>124</v>
      </c>
      <c r="O121" s="2">
        <f t="shared" si="148"/>
        <v>123</v>
      </c>
      <c r="P121" s="2">
        <f t="shared" si="148"/>
        <v>122</v>
      </c>
    </row>
    <row r="122" spans="2:16" x14ac:dyDescent="0.2">
      <c r="B122" s="1" t="s">
        <v>1</v>
      </c>
      <c r="C122" s="2">
        <v>30</v>
      </c>
      <c r="D122" s="2">
        <v>30</v>
      </c>
      <c r="E122" s="2">
        <v>30</v>
      </c>
      <c r="F122" s="2">
        <v>30</v>
      </c>
      <c r="G122" s="2">
        <v>30</v>
      </c>
      <c r="H122" s="2">
        <v>30</v>
      </c>
      <c r="I122" s="2">
        <v>30</v>
      </c>
      <c r="J122" s="2">
        <v>30</v>
      </c>
      <c r="K122" s="2">
        <v>30</v>
      </c>
      <c r="L122" s="2">
        <v>30</v>
      </c>
      <c r="M122" s="2">
        <f>L122+5</f>
        <v>35</v>
      </c>
      <c r="N122" s="2">
        <f>M122+5</f>
        <v>40</v>
      </c>
      <c r="O122" s="2">
        <v>40</v>
      </c>
      <c r="P122" s="2">
        <v>40</v>
      </c>
    </row>
    <row r="123" spans="2:16" x14ac:dyDescent="0.2">
      <c r="B123" s="1" t="s">
        <v>7</v>
      </c>
      <c r="C123" s="2">
        <f>C122/C121*100</f>
        <v>22.058823529411764</v>
      </c>
      <c r="D123" s="2">
        <f t="shared" ref="D123:P123" si="149">D122/D121*100</f>
        <v>22.222222222222221</v>
      </c>
      <c r="E123" s="2">
        <f t="shared" si="149"/>
        <v>22.556390977443609</v>
      </c>
      <c r="F123" s="2">
        <f t="shared" si="149"/>
        <v>22.727272727272727</v>
      </c>
      <c r="G123" s="2">
        <f t="shared" si="149"/>
        <v>22.900763358778626</v>
      </c>
      <c r="H123" s="2">
        <f t="shared" si="149"/>
        <v>23.076923076923077</v>
      </c>
      <c r="I123" s="2">
        <f t="shared" si="149"/>
        <v>23.255813953488371</v>
      </c>
      <c r="J123" s="2">
        <f t="shared" si="149"/>
        <v>23.4375</v>
      </c>
      <c r="K123" s="2">
        <f t="shared" si="149"/>
        <v>23.622047244094489</v>
      </c>
      <c r="L123" s="2">
        <f t="shared" si="149"/>
        <v>23.809523809523807</v>
      </c>
      <c r="M123" s="2">
        <f t="shared" si="149"/>
        <v>28.000000000000004</v>
      </c>
      <c r="N123" s="2">
        <f t="shared" si="149"/>
        <v>32.258064516129032</v>
      </c>
      <c r="O123" s="2">
        <f t="shared" si="149"/>
        <v>32.520325203252028</v>
      </c>
      <c r="P123" s="2">
        <f t="shared" si="149"/>
        <v>32.786885245901637</v>
      </c>
    </row>
    <row r="124" spans="2:16" x14ac:dyDescent="0.2">
      <c r="B124" s="1" t="s">
        <v>10</v>
      </c>
      <c r="C124" s="2">
        <f>C129/C122*1000</f>
        <v>59.999999999999993</v>
      </c>
      <c r="D124" s="2">
        <f>+C124+1.5</f>
        <v>61.499999999999993</v>
      </c>
      <c r="E124" s="2">
        <f t="shared" ref="E124:M124" si="150">+D124+1.5</f>
        <v>62.999999999999993</v>
      </c>
      <c r="F124" s="2">
        <f t="shared" si="150"/>
        <v>64.5</v>
      </c>
      <c r="G124" s="2">
        <f t="shared" si="150"/>
        <v>66</v>
      </c>
      <c r="H124" s="2">
        <f t="shared" si="150"/>
        <v>67.5</v>
      </c>
      <c r="I124" s="2">
        <f t="shared" si="150"/>
        <v>69</v>
      </c>
      <c r="J124" s="2">
        <f t="shared" si="150"/>
        <v>70.5</v>
      </c>
      <c r="K124" s="2">
        <f t="shared" si="150"/>
        <v>72</v>
      </c>
      <c r="L124" s="2">
        <f t="shared" si="150"/>
        <v>73.5</v>
      </c>
      <c r="M124" s="2">
        <f t="shared" si="150"/>
        <v>75</v>
      </c>
      <c r="N124" s="2">
        <v>85</v>
      </c>
      <c r="O124" s="2">
        <v>85</v>
      </c>
      <c r="P124" s="2">
        <v>85</v>
      </c>
    </row>
    <row r="125" spans="2:16" x14ac:dyDescent="0.2">
      <c r="B125" s="1" t="s">
        <v>6</v>
      </c>
      <c r="C125" s="2">
        <f>C126/C127*100</f>
        <v>0</v>
      </c>
      <c r="D125" s="2">
        <v>5</v>
      </c>
      <c r="E125" s="2">
        <v>5</v>
      </c>
      <c r="F125" s="2">
        <v>5</v>
      </c>
      <c r="G125" s="2">
        <v>5</v>
      </c>
      <c r="H125" s="2">
        <v>5</v>
      </c>
      <c r="I125" s="2">
        <v>5</v>
      </c>
      <c r="J125" s="2">
        <v>5</v>
      </c>
      <c r="K125" s="2">
        <v>5</v>
      </c>
      <c r="L125" s="2">
        <v>5</v>
      </c>
      <c r="M125" s="2">
        <v>5</v>
      </c>
      <c r="N125" s="2">
        <v>5</v>
      </c>
      <c r="O125" s="2">
        <v>5</v>
      </c>
      <c r="P125" s="2">
        <v>5</v>
      </c>
    </row>
    <row r="126" spans="2:16" ht="14.25" x14ac:dyDescent="0.2">
      <c r="B126" s="1" t="s">
        <v>2</v>
      </c>
      <c r="C126" s="2">
        <f t="shared" ref="C126:P126" si="151">C127-C128</f>
        <v>0</v>
      </c>
      <c r="D126" s="2">
        <f t="shared" si="151"/>
        <v>0.93921052631579016</v>
      </c>
      <c r="E126" s="2">
        <f t="shared" si="151"/>
        <v>0.94157894736842351</v>
      </c>
      <c r="F126" s="2">
        <f t="shared" si="151"/>
        <v>0.94394736842105331</v>
      </c>
      <c r="G126" s="2">
        <f t="shared" si="151"/>
        <v>0.94631578947368666</v>
      </c>
      <c r="H126" s="2">
        <f t="shared" si="151"/>
        <v>0.94868421052631646</v>
      </c>
      <c r="I126" s="2">
        <f t="shared" si="151"/>
        <v>0.95105263157894981</v>
      </c>
      <c r="J126" s="2">
        <f t="shared" si="151"/>
        <v>0.95342105263157961</v>
      </c>
      <c r="K126" s="2">
        <f t="shared" si="151"/>
        <v>0.95578947368421296</v>
      </c>
      <c r="L126" s="2">
        <f t="shared" si="151"/>
        <v>0.95815789473684276</v>
      </c>
      <c r="M126" s="2">
        <f t="shared" si="151"/>
        <v>0.98026315789473628</v>
      </c>
      <c r="N126" s="2">
        <f t="shared" si="151"/>
        <v>1.0210526315789465</v>
      </c>
      <c r="O126" s="2">
        <f t="shared" si="151"/>
        <v>1.0210526315789465</v>
      </c>
      <c r="P126" s="2">
        <f t="shared" si="151"/>
        <v>1.0210526315789465</v>
      </c>
    </row>
    <row r="127" spans="2:16" ht="14.25" x14ac:dyDescent="0.2">
      <c r="B127" s="1" t="s">
        <v>3</v>
      </c>
      <c r="C127" s="2">
        <v>18.574999999999999</v>
      </c>
      <c r="D127" s="2">
        <f t="shared" ref="D127:P127" si="152">D128/(1-D125/100)</f>
        <v>18.784210526315789</v>
      </c>
      <c r="E127" s="2">
        <f t="shared" si="152"/>
        <v>18.831578947368424</v>
      </c>
      <c r="F127" s="2">
        <f t="shared" si="152"/>
        <v>18.878947368421052</v>
      </c>
      <c r="G127" s="2">
        <f t="shared" si="152"/>
        <v>18.926315789473687</v>
      </c>
      <c r="H127" s="2">
        <f t="shared" si="152"/>
        <v>18.973684210526315</v>
      </c>
      <c r="I127" s="2">
        <f t="shared" si="152"/>
        <v>19.02105263157895</v>
      </c>
      <c r="J127" s="2">
        <f t="shared" si="152"/>
        <v>19.068421052631582</v>
      </c>
      <c r="K127" s="2">
        <f t="shared" si="152"/>
        <v>19.115789473684213</v>
      </c>
      <c r="L127" s="2">
        <f t="shared" si="152"/>
        <v>19.163157894736841</v>
      </c>
      <c r="M127" s="2">
        <f t="shared" si="152"/>
        <v>19.605263157894736</v>
      </c>
      <c r="N127" s="2">
        <f t="shared" si="152"/>
        <v>20.421052631578945</v>
      </c>
      <c r="O127" s="2">
        <f t="shared" si="152"/>
        <v>20.421052631578945</v>
      </c>
      <c r="P127" s="2">
        <f t="shared" si="152"/>
        <v>20.421052631578945</v>
      </c>
    </row>
    <row r="128" spans="2:16" ht="14.25" x14ac:dyDescent="0.2">
      <c r="B128" s="1" t="s">
        <v>4</v>
      </c>
      <c r="C128" s="3">
        <f t="shared" ref="C128:P128" si="153">+C129+C130</f>
        <v>18.574999999999999</v>
      </c>
      <c r="D128" s="3">
        <f t="shared" si="153"/>
        <v>17.844999999999999</v>
      </c>
      <c r="E128" s="3">
        <f t="shared" si="153"/>
        <v>17.89</v>
      </c>
      <c r="F128" s="3">
        <f t="shared" si="153"/>
        <v>17.934999999999999</v>
      </c>
      <c r="G128" s="3">
        <f t="shared" si="153"/>
        <v>17.98</v>
      </c>
      <c r="H128" s="3">
        <f t="shared" si="153"/>
        <v>18.024999999999999</v>
      </c>
      <c r="I128" s="3">
        <f t="shared" si="153"/>
        <v>18.07</v>
      </c>
      <c r="J128" s="3">
        <f t="shared" si="153"/>
        <v>18.115000000000002</v>
      </c>
      <c r="K128" s="3">
        <f t="shared" si="153"/>
        <v>18.16</v>
      </c>
      <c r="L128" s="3">
        <f t="shared" si="153"/>
        <v>18.204999999999998</v>
      </c>
      <c r="M128" s="3">
        <f t="shared" si="153"/>
        <v>18.625</v>
      </c>
      <c r="N128" s="3">
        <f t="shared" si="153"/>
        <v>19.399999999999999</v>
      </c>
      <c r="O128" s="3">
        <f t="shared" si="153"/>
        <v>19.399999999999999</v>
      </c>
      <c r="P128" s="3">
        <f t="shared" si="153"/>
        <v>19.399999999999999</v>
      </c>
    </row>
    <row r="129" spans="2:16" ht="14.25" x14ac:dyDescent="0.2">
      <c r="B129" s="1" t="s">
        <v>9</v>
      </c>
      <c r="C129" s="3">
        <f>C122*0.06</f>
        <v>1.7999999999999998</v>
      </c>
      <c r="D129" s="3">
        <f>D122*D124/1000</f>
        <v>1.8449999999999998</v>
      </c>
      <c r="E129" s="3">
        <f t="shared" ref="E129:P129" si="154">E122*E124/1000</f>
        <v>1.8899999999999997</v>
      </c>
      <c r="F129" s="3">
        <f t="shared" si="154"/>
        <v>1.9350000000000001</v>
      </c>
      <c r="G129" s="3">
        <f t="shared" si="154"/>
        <v>1.98</v>
      </c>
      <c r="H129" s="3">
        <f t="shared" si="154"/>
        <v>2.0249999999999999</v>
      </c>
      <c r="I129" s="3">
        <f t="shared" si="154"/>
        <v>2.0699999999999998</v>
      </c>
      <c r="J129" s="3">
        <f t="shared" si="154"/>
        <v>2.1150000000000002</v>
      </c>
      <c r="K129" s="3">
        <f t="shared" si="154"/>
        <v>2.16</v>
      </c>
      <c r="L129" s="3">
        <f t="shared" si="154"/>
        <v>2.2050000000000001</v>
      </c>
      <c r="M129" s="3">
        <f t="shared" si="154"/>
        <v>2.625</v>
      </c>
      <c r="N129" s="3">
        <f t="shared" si="154"/>
        <v>3.4</v>
      </c>
      <c r="O129" s="3">
        <f t="shared" si="154"/>
        <v>3.4</v>
      </c>
      <c r="P129" s="3">
        <f t="shared" si="154"/>
        <v>3.4</v>
      </c>
    </row>
    <row r="130" spans="2:16" ht="27" x14ac:dyDescent="0.2">
      <c r="B130" s="1" t="s">
        <v>8</v>
      </c>
      <c r="C130" s="2">
        <f>C127-C129</f>
        <v>16.774999999999999</v>
      </c>
      <c r="D130" s="2">
        <v>16</v>
      </c>
      <c r="E130" s="2">
        <v>16</v>
      </c>
      <c r="F130" s="2">
        <v>16</v>
      </c>
      <c r="G130" s="2">
        <v>16</v>
      </c>
      <c r="H130" s="2">
        <v>16</v>
      </c>
      <c r="I130" s="2">
        <v>16</v>
      </c>
      <c r="J130" s="2">
        <v>16</v>
      </c>
      <c r="K130" s="2">
        <v>16</v>
      </c>
      <c r="L130" s="2">
        <v>16</v>
      </c>
      <c r="M130" s="2">
        <v>16</v>
      </c>
      <c r="N130" s="2">
        <v>16</v>
      </c>
      <c r="O130" s="2">
        <v>16</v>
      </c>
      <c r="P130" s="2">
        <v>16</v>
      </c>
    </row>
  </sheetData>
  <mergeCells count="10">
    <mergeCell ref="B2:P2"/>
    <mergeCell ref="B15:P15"/>
    <mergeCell ref="B28:P28"/>
    <mergeCell ref="B41:P41"/>
    <mergeCell ref="B54:P54"/>
    <mergeCell ref="B67:P67"/>
    <mergeCell ref="B80:P80"/>
    <mergeCell ref="B93:P93"/>
    <mergeCell ref="B106:P106"/>
    <mergeCell ref="B119:P119"/>
  </mergeCells>
  <phoneticPr fontId="1" type="noConversion"/>
  <pageMargins left="0.75" right="0.75" top="1" bottom="1" header="0.5" footer="0.5"/>
  <pageSetup paperSize="9" scale="65" orientation="landscape" r:id="rId1"/>
  <headerFooter alignWithMargins="0"/>
  <ignoredErrors>
    <ignoredError sqref="H33 E46 E112 D1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Otsmaa</dc:creator>
  <cp:lastModifiedBy>Sven Otsmaa | Viru-Nigula.ee</cp:lastModifiedBy>
  <cp:lastPrinted>2017-09-28T08:16:58Z</cp:lastPrinted>
  <dcterms:created xsi:type="dcterms:W3CDTF">2009-11-02T09:41:05Z</dcterms:created>
  <dcterms:modified xsi:type="dcterms:W3CDTF">2025-12-10T15:54:09Z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2020-11-23T06:45:53Z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b030e57e-29a7-477e-b51c-00003be3607a</vt:lpwstr>
  </property>
  <property fmtid="{D5CDD505-2E9C-101B-9397-08002B2CF9AE}" pid="8" name="MSIP_Label_43f08ec5-d6d9-4227-8387-ccbfcb3632c4_ContentBits">
    <vt:lpwstr>0</vt:lpwstr>
  </property>
</Properties>
</file>