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virunigula-my.sharepoint.com/personal/sven_otsmaa_viru-nigula_ee/Documents/Dokumendid/Otepää valla ÜVKA/ÜVKA 2025-2037/Tellijale Otepää valla ÜVVK AK 2025-2037/Lisad/Lisa 2 Vee- ja reoveebilansid/"/>
    </mc:Choice>
  </mc:AlternateContent>
  <xr:revisionPtr revIDLastSave="21" documentId="13_ncr:1_{ED259015-6FD3-451C-8C8B-72084C654A61}" xr6:coauthVersionLast="47" xr6:coauthVersionMax="47" xr10:uidLastSave="{C4655613-2C7C-485F-BDA7-5C5AC006C501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Q29" i="1"/>
  <c r="Q28" i="1"/>
  <c r="R18" i="1"/>
  <c r="P100" i="1"/>
  <c r="P88" i="1"/>
  <c r="P76" i="1"/>
  <c r="P64" i="1"/>
  <c r="P52" i="1"/>
  <c r="P40" i="1"/>
  <c r="P28" i="1"/>
  <c r="P16" i="1"/>
  <c r="Q4" i="1"/>
  <c r="P4" i="1"/>
  <c r="B114" i="1"/>
  <c r="N95" i="1"/>
  <c r="N94" i="1" s="1"/>
  <c r="N93" i="1" s="1"/>
  <c r="N92" i="1" s="1"/>
  <c r="H95" i="1"/>
  <c r="H94" i="1" s="1"/>
  <c r="H93" i="1" s="1"/>
  <c r="H92" i="1" s="1"/>
  <c r="D71" i="1"/>
  <c r="D70" i="1" s="1"/>
  <c r="D69" i="1" s="1"/>
  <c r="B66" i="1"/>
  <c r="B18" i="1"/>
  <c r="D104" i="1"/>
  <c r="B102" i="1"/>
  <c r="D29" i="1"/>
  <c r="E29" i="1"/>
  <c r="F29" i="1"/>
  <c r="G29" i="1"/>
  <c r="H29" i="1"/>
  <c r="I29" i="1"/>
  <c r="J29" i="1"/>
  <c r="K29" i="1"/>
  <c r="L29" i="1"/>
  <c r="M29" i="1"/>
  <c r="N29" i="1"/>
  <c r="O29" i="1"/>
  <c r="C29" i="1"/>
  <c r="C35" i="1" s="1"/>
  <c r="C34" i="1" s="1"/>
  <c r="C33" i="1" s="1"/>
  <c r="C32" i="1" s="1"/>
  <c r="B78" i="1"/>
  <c r="B6" i="1"/>
  <c r="H4" i="1"/>
  <c r="I4" i="1" s="1"/>
  <c r="J4" i="1" s="1"/>
  <c r="K4" i="1" s="1"/>
  <c r="L4" i="1" s="1"/>
  <c r="M4" i="1" s="1"/>
  <c r="N4" i="1" s="1"/>
  <c r="O4" i="1" s="1"/>
  <c r="G4" i="1"/>
  <c r="F4" i="1"/>
  <c r="E4" i="1"/>
  <c r="D4" i="1"/>
  <c r="C4" i="1"/>
  <c r="D112" i="1"/>
  <c r="E112" i="1" s="1"/>
  <c r="O111" i="1"/>
  <c r="D100" i="1"/>
  <c r="E100" i="1" s="1"/>
  <c r="O99" i="1"/>
  <c r="D88" i="1"/>
  <c r="E88" i="1" s="1"/>
  <c r="O87" i="1"/>
  <c r="D76" i="1"/>
  <c r="E76" i="1" s="1"/>
  <c r="C76" i="1"/>
  <c r="O75" i="1"/>
  <c r="D64" i="1"/>
  <c r="E64" i="1" s="1"/>
  <c r="O63" i="1"/>
  <c r="D52" i="1"/>
  <c r="E52" i="1" s="1"/>
  <c r="O51" i="1"/>
  <c r="C40" i="1"/>
  <c r="D40" i="1" s="1"/>
  <c r="O39" i="1"/>
  <c r="D28" i="1"/>
  <c r="E28" i="1" s="1"/>
  <c r="O27" i="1"/>
  <c r="D16" i="1"/>
  <c r="E16" i="1" s="1"/>
  <c r="O15" i="1"/>
  <c r="O3" i="1"/>
  <c r="B118" i="1"/>
  <c r="B116" i="1" s="1"/>
  <c r="B115" i="1" s="1"/>
  <c r="D118" i="1"/>
  <c r="D117" i="1" s="1"/>
  <c r="C118" i="1"/>
  <c r="C117" i="1" s="1"/>
  <c r="C116" i="1" s="1"/>
  <c r="B106" i="1"/>
  <c r="B104" i="1" s="1"/>
  <c r="B103" i="1" s="1"/>
  <c r="D107" i="1"/>
  <c r="D106" i="1" s="1"/>
  <c r="D105" i="1" s="1"/>
  <c r="C107" i="1"/>
  <c r="C106" i="1" s="1"/>
  <c r="C105" i="1" s="1"/>
  <c r="C104" i="1" s="1"/>
  <c r="M95" i="1"/>
  <c r="B94" i="1"/>
  <c r="B92" i="1" s="1"/>
  <c r="B91" i="1" s="1"/>
  <c r="B90" i="1"/>
  <c r="O95" i="1"/>
  <c r="L95" i="1"/>
  <c r="L94" i="1" s="1"/>
  <c r="L93" i="1" s="1"/>
  <c r="L92" i="1" s="1"/>
  <c r="K95" i="1"/>
  <c r="J95" i="1"/>
  <c r="I95" i="1"/>
  <c r="I94" i="1" s="1"/>
  <c r="I93" i="1" s="1"/>
  <c r="I92" i="1" s="1"/>
  <c r="D95" i="1"/>
  <c r="D94" i="1" s="1"/>
  <c r="D93" i="1" s="1"/>
  <c r="C95" i="1"/>
  <c r="C94" i="1" s="1"/>
  <c r="C93" i="1" s="1"/>
  <c r="C92" i="1" s="1"/>
  <c r="B82" i="1"/>
  <c r="B80" i="1" s="1"/>
  <c r="B79" i="1" s="1"/>
  <c r="D83" i="1"/>
  <c r="C83" i="1"/>
  <c r="C82" i="1" s="1"/>
  <c r="C81" i="1" s="1"/>
  <c r="C80" i="1" s="1"/>
  <c r="B70" i="1"/>
  <c r="B68" i="1" s="1"/>
  <c r="B67" i="1" s="1"/>
  <c r="C71" i="1"/>
  <c r="C70" i="1" s="1"/>
  <c r="C69" i="1" s="1"/>
  <c r="C68" i="1" s="1"/>
  <c r="B58" i="1"/>
  <c r="B56" i="1" s="1"/>
  <c r="B55" i="1" s="1"/>
  <c r="B54" i="1"/>
  <c r="D59" i="1"/>
  <c r="D58" i="1" s="1"/>
  <c r="D57" i="1" s="1"/>
  <c r="C59" i="1"/>
  <c r="C58" i="1" s="1"/>
  <c r="C57" i="1" s="1"/>
  <c r="C56" i="1" s="1"/>
  <c r="B46" i="1"/>
  <c r="B44" i="1" s="1"/>
  <c r="B43" i="1" s="1"/>
  <c r="B42" i="1"/>
  <c r="C47" i="1"/>
  <c r="C46" i="1" s="1"/>
  <c r="C45" i="1" s="1"/>
  <c r="C44" i="1" s="1"/>
  <c r="B34" i="1"/>
  <c r="B32" i="1" s="1"/>
  <c r="B31" i="1" s="1"/>
  <c r="B30" i="1"/>
  <c r="D35" i="1"/>
  <c r="D34" i="1" s="1"/>
  <c r="D33" i="1" s="1"/>
  <c r="B22" i="1"/>
  <c r="B20" i="1" s="1"/>
  <c r="B19" i="1" s="1"/>
  <c r="D23" i="1"/>
  <c r="C23" i="1"/>
  <c r="C22" i="1" s="1"/>
  <c r="C21" i="1" s="1"/>
  <c r="C20" i="1" s="1"/>
  <c r="D22" i="1" l="1"/>
  <c r="D21" i="1" s="1"/>
  <c r="F112" i="1"/>
  <c r="E118" i="1"/>
  <c r="E117" i="1" s="1"/>
  <c r="E116" i="1" s="1"/>
  <c r="F100" i="1"/>
  <c r="E107" i="1"/>
  <c r="E106" i="1" s="1"/>
  <c r="E105" i="1" s="1"/>
  <c r="E104" i="1" s="1"/>
  <c r="F88" i="1"/>
  <c r="E95" i="1"/>
  <c r="E94" i="1" s="1"/>
  <c r="E93" i="1" s="1"/>
  <c r="E92" i="1" s="1"/>
  <c r="F76" i="1"/>
  <c r="E83" i="1"/>
  <c r="E82" i="1" s="1"/>
  <c r="E81" i="1" s="1"/>
  <c r="E80" i="1" s="1"/>
  <c r="F64" i="1"/>
  <c r="F52" i="1"/>
  <c r="E59" i="1"/>
  <c r="E58" i="1" s="1"/>
  <c r="E57" i="1" s="1"/>
  <c r="E56" i="1" s="1"/>
  <c r="E40" i="1"/>
  <c r="D47" i="1"/>
  <c r="D46" i="1" s="1"/>
  <c r="D45" i="1" s="1"/>
  <c r="E35" i="1"/>
  <c r="E34" i="1" s="1"/>
  <c r="E33" i="1" s="1"/>
  <c r="E32" i="1" s="1"/>
  <c r="F28" i="1"/>
  <c r="F16" i="1"/>
  <c r="E23" i="1"/>
  <c r="E22" i="1" s="1"/>
  <c r="E21" i="1" s="1"/>
  <c r="E20" i="1" s="1"/>
  <c r="K94" i="1"/>
  <c r="K93" i="1" s="1"/>
  <c r="K92" i="1" s="1"/>
  <c r="D82" i="1"/>
  <c r="D81" i="1" s="1"/>
  <c r="J94" i="1"/>
  <c r="J93" i="1" s="1"/>
  <c r="J92" i="1" s="1"/>
  <c r="M94" i="1"/>
  <c r="M93" i="1" s="1"/>
  <c r="M92" i="1" s="1"/>
  <c r="O94" i="1"/>
  <c r="O93" i="1" s="1"/>
  <c r="O92" i="1" s="1"/>
  <c r="E71" i="1" l="1"/>
  <c r="E70" i="1" s="1"/>
  <c r="E69" i="1" s="1"/>
  <c r="E68" i="1" s="1"/>
  <c r="F118" i="1"/>
  <c r="F117" i="1" s="1"/>
  <c r="F116" i="1" s="1"/>
  <c r="G112" i="1"/>
  <c r="G100" i="1"/>
  <c r="F107" i="1"/>
  <c r="F106" i="1" s="1"/>
  <c r="F105" i="1" s="1"/>
  <c r="F104" i="1" s="1"/>
  <c r="G88" i="1"/>
  <c r="G95" i="1" s="1"/>
  <c r="G94" i="1" s="1"/>
  <c r="G93" i="1" s="1"/>
  <c r="G92" i="1" s="1"/>
  <c r="F95" i="1"/>
  <c r="F94" i="1" s="1"/>
  <c r="F93" i="1" s="1"/>
  <c r="F92" i="1" s="1"/>
  <c r="G76" i="1"/>
  <c r="F83" i="1"/>
  <c r="F82" i="1" s="1"/>
  <c r="F81" i="1" s="1"/>
  <c r="F80" i="1" s="1"/>
  <c r="G64" i="1"/>
  <c r="F71" i="1"/>
  <c r="F70" i="1" s="1"/>
  <c r="F69" i="1" s="1"/>
  <c r="F68" i="1" s="1"/>
  <c r="G52" i="1"/>
  <c r="F59" i="1"/>
  <c r="F58" i="1" s="1"/>
  <c r="F57" i="1" s="1"/>
  <c r="F56" i="1" s="1"/>
  <c r="F40" i="1"/>
  <c r="E47" i="1"/>
  <c r="E46" i="1" s="1"/>
  <c r="E45" i="1" s="1"/>
  <c r="E44" i="1" s="1"/>
  <c r="G28" i="1"/>
  <c r="F35" i="1"/>
  <c r="F34" i="1" s="1"/>
  <c r="F33" i="1" s="1"/>
  <c r="F32" i="1" s="1"/>
  <c r="F23" i="1"/>
  <c r="F22" i="1" s="1"/>
  <c r="F21" i="1" s="1"/>
  <c r="F20" i="1" s="1"/>
  <c r="G16" i="1"/>
  <c r="G118" i="1" l="1"/>
  <c r="G117" i="1" s="1"/>
  <c r="G116" i="1" s="1"/>
  <c r="H112" i="1"/>
  <c r="G107" i="1"/>
  <c r="G106" i="1" s="1"/>
  <c r="G105" i="1" s="1"/>
  <c r="G104" i="1" s="1"/>
  <c r="H100" i="1"/>
  <c r="H76" i="1"/>
  <c r="G83" i="1"/>
  <c r="G82" i="1" s="1"/>
  <c r="G81" i="1" s="1"/>
  <c r="G80" i="1" s="1"/>
  <c r="H64" i="1"/>
  <c r="G71" i="1"/>
  <c r="G70" i="1" s="1"/>
  <c r="G69" i="1" s="1"/>
  <c r="G68" i="1" s="1"/>
  <c r="G59" i="1"/>
  <c r="G58" i="1" s="1"/>
  <c r="G57" i="1" s="1"/>
  <c r="G56" i="1" s="1"/>
  <c r="H52" i="1"/>
  <c r="G40" i="1"/>
  <c r="F47" i="1"/>
  <c r="F46" i="1" s="1"/>
  <c r="F45" i="1" s="1"/>
  <c r="F44" i="1" s="1"/>
  <c r="H28" i="1"/>
  <c r="G35" i="1"/>
  <c r="G34" i="1" s="1"/>
  <c r="G33" i="1" s="1"/>
  <c r="G32" i="1" s="1"/>
  <c r="H16" i="1"/>
  <c r="G23" i="1"/>
  <c r="G22" i="1" s="1"/>
  <c r="G21" i="1" s="1"/>
  <c r="G20" i="1" s="1"/>
  <c r="H118" i="1" l="1"/>
  <c r="H117" i="1" s="1"/>
  <c r="H116" i="1" s="1"/>
  <c r="I112" i="1"/>
  <c r="I100" i="1"/>
  <c r="H107" i="1"/>
  <c r="H106" i="1" s="1"/>
  <c r="H105" i="1" s="1"/>
  <c r="H104" i="1" s="1"/>
  <c r="H83" i="1"/>
  <c r="H82" i="1" s="1"/>
  <c r="H81" i="1" s="1"/>
  <c r="H80" i="1" s="1"/>
  <c r="I76" i="1"/>
  <c r="H71" i="1"/>
  <c r="H70" i="1" s="1"/>
  <c r="H69" i="1" s="1"/>
  <c r="H68" i="1" s="1"/>
  <c r="I64" i="1"/>
  <c r="H59" i="1"/>
  <c r="H58" i="1" s="1"/>
  <c r="H57" i="1" s="1"/>
  <c r="H56" i="1" s="1"/>
  <c r="I52" i="1"/>
  <c r="G47" i="1"/>
  <c r="G46" i="1" s="1"/>
  <c r="G45" i="1" s="1"/>
  <c r="G44" i="1" s="1"/>
  <c r="H40" i="1"/>
  <c r="H35" i="1"/>
  <c r="H34" i="1" s="1"/>
  <c r="H33" i="1" s="1"/>
  <c r="H32" i="1" s="1"/>
  <c r="I28" i="1"/>
  <c r="H23" i="1"/>
  <c r="H22" i="1" s="1"/>
  <c r="H21" i="1" s="1"/>
  <c r="H20" i="1" s="1"/>
  <c r="I16" i="1"/>
  <c r="I118" i="1" l="1"/>
  <c r="I117" i="1" s="1"/>
  <c r="I116" i="1" s="1"/>
  <c r="J112" i="1"/>
  <c r="I107" i="1"/>
  <c r="I106" i="1" s="1"/>
  <c r="I105" i="1" s="1"/>
  <c r="I104" i="1" s="1"/>
  <c r="J100" i="1"/>
  <c r="J76" i="1"/>
  <c r="I83" i="1"/>
  <c r="I82" i="1" s="1"/>
  <c r="I81" i="1" s="1"/>
  <c r="I80" i="1" s="1"/>
  <c r="I71" i="1"/>
  <c r="I70" i="1" s="1"/>
  <c r="I69" i="1" s="1"/>
  <c r="I68" i="1" s="1"/>
  <c r="J64" i="1"/>
  <c r="J52" i="1"/>
  <c r="I59" i="1"/>
  <c r="I58" i="1" s="1"/>
  <c r="I57" i="1" s="1"/>
  <c r="I56" i="1" s="1"/>
  <c r="I40" i="1"/>
  <c r="H47" i="1"/>
  <c r="H46" i="1" s="1"/>
  <c r="H45" i="1" s="1"/>
  <c r="H44" i="1" s="1"/>
  <c r="I35" i="1"/>
  <c r="I34" i="1" s="1"/>
  <c r="I33" i="1" s="1"/>
  <c r="I32" i="1" s="1"/>
  <c r="J28" i="1"/>
  <c r="I23" i="1"/>
  <c r="I22" i="1" s="1"/>
  <c r="I21" i="1" s="1"/>
  <c r="I20" i="1" s="1"/>
  <c r="J16" i="1"/>
  <c r="J118" i="1" l="1"/>
  <c r="J117" i="1" s="1"/>
  <c r="J116" i="1" s="1"/>
  <c r="K112" i="1"/>
  <c r="K100" i="1"/>
  <c r="J107" i="1"/>
  <c r="J106" i="1" s="1"/>
  <c r="J105" i="1" s="1"/>
  <c r="J104" i="1" s="1"/>
  <c r="K76" i="1"/>
  <c r="J83" i="1"/>
  <c r="J82" i="1" s="1"/>
  <c r="J81" i="1" s="1"/>
  <c r="J80" i="1" s="1"/>
  <c r="J71" i="1"/>
  <c r="J70" i="1" s="1"/>
  <c r="J69" i="1" s="1"/>
  <c r="J68" i="1" s="1"/>
  <c r="K64" i="1"/>
  <c r="K52" i="1"/>
  <c r="J59" i="1"/>
  <c r="J58" i="1" s="1"/>
  <c r="J57" i="1" s="1"/>
  <c r="J56" i="1" s="1"/>
  <c r="I47" i="1"/>
  <c r="I46" i="1" s="1"/>
  <c r="I45" i="1" s="1"/>
  <c r="I44" i="1" s="1"/>
  <c r="J40" i="1"/>
  <c r="J35" i="1"/>
  <c r="J34" i="1" s="1"/>
  <c r="J33" i="1" s="1"/>
  <c r="J32" i="1" s="1"/>
  <c r="K28" i="1"/>
  <c r="J23" i="1"/>
  <c r="J22" i="1" s="1"/>
  <c r="J21" i="1" s="1"/>
  <c r="J20" i="1" s="1"/>
  <c r="K16" i="1"/>
  <c r="L112" i="1" l="1"/>
  <c r="K118" i="1"/>
  <c r="K117" i="1" s="1"/>
  <c r="K116" i="1" s="1"/>
  <c r="L100" i="1"/>
  <c r="K107" i="1"/>
  <c r="K106" i="1" s="1"/>
  <c r="K105" i="1" s="1"/>
  <c r="K104" i="1" s="1"/>
  <c r="L76" i="1"/>
  <c r="K83" i="1"/>
  <c r="K82" i="1" s="1"/>
  <c r="K81" i="1" s="1"/>
  <c r="K80" i="1" s="1"/>
  <c r="K71" i="1"/>
  <c r="K70" i="1" s="1"/>
  <c r="K69" i="1" s="1"/>
  <c r="K68" i="1" s="1"/>
  <c r="L64" i="1"/>
  <c r="L52" i="1"/>
  <c r="K59" i="1"/>
  <c r="K58" i="1" s="1"/>
  <c r="K57" i="1" s="1"/>
  <c r="K56" i="1" s="1"/>
  <c r="J47" i="1"/>
  <c r="J46" i="1" s="1"/>
  <c r="J45" i="1" s="1"/>
  <c r="J44" i="1" s="1"/>
  <c r="K40" i="1"/>
  <c r="K35" i="1"/>
  <c r="K34" i="1" s="1"/>
  <c r="K33" i="1" s="1"/>
  <c r="K32" i="1" s="1"/>
  <c r="L28" i="1"/>
  <c r="K23" i="1"/>
  <c r="K22" i="1" s="1"/>
  <c r="K21" i="1" s="1"/>
  <c r="K20" i="1" s="1"/>
  <c r="L16" i="1"/>
  <c r="M112" i="1" l="1"/>
  <c r="L118" i="1"/>
  <c r="L117" i="1" s="1"/>
  <c r="L116" i="1" s="1"/>
  <c r="M100" i="1"/>
  <c r="L107" i="1"/>
  <c r="L106" i="1" s="1"/>
  <c r="L105" i="1" s="1"/>
  <c r="L104" i="1" s="1"/>
  <c r="M76" i="1"/>
  <c r="L83" i="1"/>
  <c r="L82" i="1" s="1"/>
  <c r="L81" i="1" s="1"/>
  <c r="L80" i="1" s="1"/>
  <c r="M64" i="1"/>
  <c r="L71" i="1"/>
  <c r="L70" i="1" s="1"/>
  <c r="L69" i="1" s="1"/>
  <c r="L68" i="1" s="1"/>
  <c r="M52" i="1"/>
  <c r="L59" i="1"/>
  <c r="L58" i="1" s="1"/>
  <c r="L57" i="1" s="1"/>
  <c r="L56" i="1" s="1"/>
  <c r="K47" i="1"/>
  <c r="K46" i="1" s="1"/>
  <c r="K45" i="1" s="1"/>
  <c r="K44" i="1" s="1"/>
  <c r="L40" i="1"/>
  <c r="L35" i="1"/>
  <c r="L34" i="1" s="1"/>
  <c r="L33" i="1" s="1"/>
  <c r="L32" i="1" s="1"/>
  <c r="M28" i="1"/>
  <c r="M16" i="1"/>
  <c r="L23" i="1"/>
  <c r="L22" i="1" s="1"/>
  <c r="L21" i="1" s="1"/>
  <c r="L20" i="1" s="1"/>
  <c r="N112" i="1" l="1"/>
  <c r="M118" i="1"/>
  <c r="M117" i="1" s="1"/>
  <c r="M116" i="1" s="1"/>
  <c r="N100" i="1"/>
  <c r="M107" i="1"/>
  <c r="M106" i="1" s="1"/>
  <c r="M105" i="1" s="1"/>
  <c r="M104" i="1" s="1"/>
  <c r="N76" i="1"/>
  <c r="M83" i="1"/>
  <c r="M82" i="1" s="1"/>
  <c r="M81" i="1" s="1"/>
  <c r="M80" i="1" s="1"/>
  <c r="N64" i="1"/>
  <c r="M71" i="1"/>
  <c r="M70" i="1" s="1"/>
  <c r="M69" i="1" s="1"/>
  <c r="M68" i="1" s="1"/>
  <c r="N52" i="1"/>
  <c r="M59" i="1"/>
  <c r="M58" i="1" s="1"/>
  <c r="M57" i="1" s="1"/>
  <c r="M56" i="1" s="1"/>
  <c r="M40" i="1"/>
  <c r="L47" i="1"/>
  <c r="L46" i="1" s="1"/>
  <c r="L45" i="1" s="1"/>
  <c r="L44" i="1" s="1"/>
  <c r="M35" i="1"/>
  <c r="M34" i="1" s="1"/>
  <c r="M33" i="1" s="1"/>
  <c r="M32" i="1" s="1"/>
  <c r="N28" i="1"/>
  <c r="N16" i="1"/>
  <c r="M23" i="1"/>
  <c r="M22" i="1" s="1"/>
  <c r="M21" i="1" s="1"/>
  <c r="M20" i="1" s="1"/>
  <c r="N118" i="1" l="1"/>
  <c r="N117" i="1" s="1"/>
  <c r="N116" i="1" s="1"/>
  <c r="O112" i="1"/>
  <c r="O118" i="1" s="1"/>
  <c r="O117" i="1" s="1"/>
  <c r="O116" i="1" s="1"/>
  <c r="O100" i="1"/>
  <c r="O107" i="1" s="1"/>
  <c r="O106" i="1" s="1"/>
  <c r="O105" i="1" s="1"/>
  <c r="O104" i="1" s="1"/>
  <c r="N107" i="1"/>
  <c r="N106" i="1" s="1"/>
  <c r="N105" i="1" s="1"/>
  <c r="N104" i="1" s="1"/>
  <c r="O76" i="1"/>
  <c r="O83" i="1" s="1"/>
  <c r="O82" i="1" s="1"/>
  <c r="O81" i="1" s="1"/>
  <c r="O80" i="1" s="1"/>
  <c r="N83" i="1"/>
  <c r="N82" i="1" s="1"/>
  <c r="N81" i="1" s="1"/>
  <c r="N80" i="1" s="1"/>
  <c r="O64" i="1"/>
  <c r="O71" i="1" s="1"/>
  <c r="O70" i="1" s="1"/>
  <c r="O69" i="1" s="1"/>
  <c r="O68" i="1" s="1"/>
  <c r="N71" i="1"/>
  <c r="N70" i="1" s="1"/>
  <c r="N69" i="1" s="1"/>
  <c r="N68" i="1" s="1"/>
  <c r="O52" i="1"/>
  <c r="O59" i="1" s="1"/>
  <c r="O58" i="1" s="1"/>
  <c r="O57" i="1" s="1"/>
  <c r="O56" i="1" s="1"/>
  <c r="N59" i="1"/>
  <c r="N58" i="1" s="1"/>
  <c r="N57" i="1" s="1"/>
  <c r="N56" i="1" s="1"/>
  <c r="N40" i="1"/>
  <c r="M47" i="1"/>
  <c r="M46" i="1" s="1"/>
  <c r="M45" i="1" s="1"/>
  <c r="M44" i="1" s="1"/>
  <c r="O28" i="1"/>
  <c r="O35" i="1" s="1"/>
  <c r="O34" i="1" s="1"/>
  <c r="O33" i="1" s="1"/>
  <c r="O32" i="1" s="1"/>
  <c r="N35" i="1"/>
  <c r="N34" i="1" s="1"/>
  <c r="N33" i="1" s="1"/>
  <c r="N32" i="1" s="1"/>
  <c r="O16" i="1"/>
  <c r="O23" i="1" s="1"/>
  <c r="O22" i="1" s="1"/>
  <c r="O21" i="1" s="1"/>
  <c r="O20" i="1" s="1"/>
  <c r="N23" i="1"/>
  <c r="N22" i="1" s="1"/>
  <c r="N21" i="1" s="1"/>
  <c r="N20" i="1" s="1"/>
  <c r="D12" i="1"/>
  <c r="E12" i="1" s="1"/>
  <c r="F12" i="1" s="1"/>
  <c r="G12" i="1" s="1"/>
  <c r="H12" i="1" s="1"/>
  <c r="I12" i="1" s="1"/>
  <c r="J12" i="1" s="1"/>
  <c r="K12" i="1" s="1"/>
  <c r="L12" i="1" s="1"/>
  <c r="M12" i="1" s="1"/>
  <c r="N12" i="1" s="1"/>
  <c r="O12" i="1" s="1"/>
  <c r="O40" i="1" l="1"/>
  <c r="O47" i="1" s="1"/>
  <c r="O46" i="1" s="1"/>
  <c r="O45" i="1" s="1"/>
  <c r="O44" i="1" s="1"/>
  <c r="N47" i="1"/>
  <c r="N46" i="1" s="1"/>
  <c r="N45" i="1" s="1"/>
  <c r="N44" i="1" s="1"/>
  <c r="B10" i="1"/>
  <c r="B8" i="1" l="1"/>
  <c r="B7" i="1" s="1"/>
  <c r="C11" i="1"/>
  <c r="E11" i="1"/>
  <c r="F11" i="1"/>
  <c r="D11" i="1"/>
  <c r="C10" i="1" l="1"/>
  <c r="D10" i="1"/>
  <c r="F10" i="1"/>
  <c r="E10" i="1"/>
  <c r="E9" i="1" s="1"/>
  <c r="G11" i="1"/>
  <c r="C9" i="1" l="1"/>
  <c r="C8" i="1" s="1"/>
  <c r="F9" i="1"/>
  <c r="F8" i="1" s="1"/>
  <c r="E8" i="1"/>
  <c r="G10" i="1"/>
  <c r="D9" i="1"/>
  <c r="H11" i="1"/>
  <c r="G9" i="1" l="1"/>
  <c r="G8" i="1" s="1"/>
  <c r="H10" i="1"/>
  <c r="I11" i="1"/>
  <c r="I10" i="1" l="1"/>
  <c r="H9" i="1"/>
  <c r="H8" i="1" s="1"/>
  <c r="J11" i="1"/>
  <c r="J10" i="1" l="1"/>
  <c r="I9" i="1"/>
  <c r="I8" i="1" s="1"/>
  <c r="K11" i="1"/>
  <c r="K10" i="1" l="1"/>
  <c r="J9" i="1"/>
  <c r="J8" i="1" s="1"/>
  <c r="L11" i="1"/>
  <c r="L10" i="1" l="1"/>
  <c r="K9" i="1"/>
  <c r="K8" i="1" s="1"/>
  <c r="M11" i="1"/>
  <c r="M10" i="1" l="1"/>
  <c r="L9" i="1"/>
  <c r="L8" i="1" s="1"/>
  <c r="N11" i="1"/>
  <c r="M9" i="1" l="1"/>
  <c r="M8" i="1" s="1"/>
  <c r="N10" i="1"/>
  <c r="O11" i="1"/>
  <c r="O10" i="1" l="1"/>
  <c r="N9" i="1"/>
  <c r="N8" i="1" s="1"/>
  <c r="O9" i="1" l="1"/>
  <c r="O8" i="1" s="1"/>
</calcChain>
</file>

<file path=xl/sharedStrings.xml><?xml version="1.0" encoding="utf-8"?>
<sst xmlns="http://schemas.openxmlformats.org/spreadsheetml/2006/main" count="110" uniqueCount="31">
  <si>
    <t>Näitaja</t>
  </si>
  <si>
    <t>Ühiskanalisatsiooniga liitunud elanike ligikaudne arv</t>
  </si>
  <si>
    <t>Elanike eritarbimine, l/in/d</t>
  </si>
  <si>
    <t>Infiltratsioon, %</t>
  </si>
  <si>
    <r>
      <t>Infiltratsioon,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/d</t>
    </r>
  </si>
  <si>
    <r>
      <t>Puhastatud reoveekogus,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/d</t>
    </r>
  </si>
  <si>
    <r>
      <t>Kanalisatsiooniteenuse müük kokku,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/d</t>
    </r>
  </si>
  <si>
    <r>
      <t>Kanalisatsiooniteenuse müük elanikud,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/d</t>
    </r>
  </si>
  <si>
    <r>
      <t>Kanalisatsiooniteenuse müük juriidilised isikud,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/d</t>
    </r>
  </si>
  <si>
    <t>Elanike arv</t>
  </si>
  <si>
    <t>Elanike arv reoveekogumisalal</t>
  </si>
  <si>
    <r>
      <t>Infiltratsioon,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/d</t>
    </r>
  </si>
  <si>
    <r>
      <t>Puhastatud reoveekogus,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/d</t>
    </r>
  </si>
  <si>
    <r>
      <t>Kanalisatsiooniteenuse müük kokku,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/d</t>
    </r>
  </si>
  <si>
    <r>
      <t>Kanalisatsiooniteenuse müük elanikud,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/d</t>
    </r>
  </si>
  <si>
    <r>
      <t>Kanalisatsiooniteenuse müük juriidilised isikud,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/d</t>
    </r>
  </si>
  <si>
    <t>Otepää linna reoreoveebilanss (Otepää põhipuhasti ja Alajaama puhasti kokku)</t>
  </si>
  <si>
    <t xml:space="preserve"> Puka aleviku reoveebilanss</t>
  </si>
  <si>
    <t xml:space="preserve"> Sangaste aleviku reoveebilanss </t>
  </si>
  <si>
    <t xml:space="preserve"> Keeni küla reoveebilanss </t>
  </si>
  <si>
    <t xml:space="preserve"> Sihva küla reoveebilanss </t>
  </si>
  <si>
    <t xml:space="preserve"> Komsi küla reoveebilanss </t>
  </si>
  <si>
    <t>Pühajärve küla reoveebilanss (v.a Otepääga vahetult piirnev osa), Kannistiku prk</t>
  </si>
  <si>
    <t xml:space="preserve"> Nõuni küla reoveebilanss </t>
  </si>
  <si>
    <t>Lossiküla küla reoveebilanss</t>
  </si>
  <si>
    <t xml:space="preserve">Vana-Otepää küla reoveebilanss </t>
  </si>
  <si>
    <r>
      <t>Infiltratsioon,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/d</t>
    </r>
  </si>
  <si>
    <r>
      <t>Puhastatud reoveekogus,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/d</t>
    </r>
  </si>
  <si>
    <r>
      <t>Kanalisatsiooniteenuse müük kokku,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/d</t>
    </r>
  </si>
  <si>
    <r>
      <t>Kanalisatsiooniteenuse müük elanikud,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/d</t>
    </r>
  </si>
  <si>
    <r>
      <t>Kanalisatsiooniteenuse müük juriidilised isikud,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</si>
</sst>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charset val="186"/>
      <scheme val="minor"/>
    </font>
    <font>
      <b/>
      <sz val="12"/>
      <name val="Arial"/>
      <family val="2"/>
      <charset val="186"/>
    </font>
    <font>
      <sz val="10"/>
      <name val="Arial"/>
      <family val="2"/>
      <charset val="186"/>
    </font>
    <font>
      <sz val="10"/>
      <color rgb="FF000000"/>
      <name val="Arial"/>
      <family val="2"/>
      <charset val="186"/>
    </font>
    <font>
      <vertAlign val="superscript"/>
      <sz val="10"/>
      <name val="Arial"/>
      <family val="2"/>
      <charset val="186"/>
    </font>
    <font>
      <sz val="10"/>
      <color theme="1"/>
      <name val="Arial"/>
      <family val="2"/>
      <charset val="186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charset val="186"/>
      <scheme val="minor"/>
    </font>
    <font>
      <b/>
      <sz val="12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color theme="1"/>
      <name val="Arial"/>
      <family val="2"/>
      <charset val="186"/>
    </font>
    <font>
      <b/>
      <sz val="12"/>
      <color theme="1"/>
      <name val="Arial"/>
      <family val="2"/>
      <charset val="186"/>
    </font>
    <font>
      <b/>
      <sz val="10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" fontId="3" fillId="0" borderId="1" xfId="0" applyNumberFormat="1" applyFont="1" applyBorder="1" applyAlignment="1">
      <alignment horizontal="justify" vertical="top" wrapText="1"/>
    </xf>
    <xf numFmtId="1" fontId="5" fillId="0" borderId="1" xfId="0" applyNumberFormat="1" applyFont="1" applyBorder="1" applyAlignment="1">
      <alignment horizontal="justify" vertical="top" wrapText="1"/>
    </xf>
    <xf numFmtId="0" fontId="2" fillId="0" borderId="0" xfId="0" applyFont="1" applyAlignment="1">
      <alignment horizontal="justify" vertical="top" wrapText="1"/>
    </xf>
    <xf numFmtId="164" fontId="3" fillId="0" borderId="0" xfId="0" applyNumberFormat="1" applyFont="1" applyAlignment="1">
      <alignment horizontal="justify" vertical="top" wrapText="1"/>
    </xf>
    <xf numFmtId="1" fontId="2" fillId="0" borderId="1" xfId="0" applyNumberFormat="1" applyFont="1" applyBorder="1" applyAlignment="1">
      <alignment horizontal="justify" vertical="top" wrapText="1"/>
    </xf>
    <xf numFmtId="0" fontId="6" fillId="0" borderId="0" xfId="0" applyFont="1" applyAlignment="1">
      <alignment horizontal="justify" vertical="top" wrapText="1"/>
    </xf>
    <xf numFmtId="0" fontId="2" fillId="0" borderId="1" xfId="0" applyFont="1" applyBorder="1" applyAlignment="1">
      <alignment horizontal="left" vertical="top" wrapText="1"/>
    </xf>
    <xf numFmtId="1" fontId="7" fillId="0" borderId="1" xfId="0" applyNumberFormat="1" applyFont="1" applyBorder="1" applyAlignment="1">
      <alignment horizontal="justify" vertical="top" wrapText="1"/>
    </xf>
    <xf numFmtId="0" fontId="5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0" xfId="0" applyFont="1"/>
    <xf numFmtId="0" fontId="7" fillId="0" borderId="1" xfId="0" applyFont="1" applyBorder="1" applyAlignment="1">
      <alignment horizontal="justify" vertical="top" wrapText="1"/>
    </xf>
    <xf numFmtId="1" fontId="5" fillId="0" borderId="5" xfId="0" applyNumberFormat="1" applyFont="1" applyBorder="1" applyAlignment="1">
      <alignment horizontal="justify" vertical="top" wrapText="1"/>
    </xf>
    <xf numFmtId="1" fontId="7" fillId="0" borderId="0" xfId="0" applyNumberFormat="1" applyFont="1" applyAlignment="1">
      <alignment horizontal="justify" vertical="top" wrapText="1"/>
    </xf>
    <xf numFmtId="1" fontId="7" fillId="0" borderId="6" xfId="0" applyNumberFormat="1" applyFont="1" applyBorder="1" applyAlignment="1">
      <alignment horizontal="justify" vertical="top" wrapText="1"/>
    </xf>
    <xf numFmtId="0" fontId="9" fillId="0" borderId="2" xfId="0" applyFont="1" applyBorder="1" applyAlignment="1">
      <alignment horizontal="justify"/>
    </xf>
    <xf numFmtId="0" fontId="9" fillId="0" borderId="3" xfId="0" applyFont="1" applyBorder="1" applyAlignment="1">
      <alignment horizontal="justify"/>
    </xf>
    <xf numFmtId="0" fontId="7" fillId="0" borderId="3" xfId="0" applyFont="1" applyBorder="1"/>
    <xf numFmtId="0" fontId="7" fillId="0" borderId="4" xfId="0" applyFont="1" applyBorder="1"/>
    <xf numFmtId="0" fontId="1" fillId="0" borderId="0" xfId="0" applyFont="1" applyAlignment="1">
      <alignment horizontal="justify"/>
    </xf>
    <xf numFmtId="0" fontId="2" fillId="0" borderId="0" xfId="0" applyFont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2" fillId="0" borderId="2" xfId="0" applyFont="1" applyBorder="1" applyAlignment="1">
      <alignment horizontal="justify"/>
    </xf>
    <xf numFmtId="0" fontId="12" fillId="0" borderId="3" xfId="0" applyFont="1" applyBorder="1" applyAlignment="1">
      <alignment horizontal="justify"/>
    </xf>
    <xf numFmtId="0" fontId="13" fillId="0" borderId="3" xfId="0" applyFont="1" applyBorder="1"/>
    <xf numFmtId="0" fontId="13" fillId="0" borderId="4" xfId="0" applyFont="1" applyBorder="1"/>
    <xf numFmtId="2" fontId="3" fillId="0" borderId="0" xfId="0" applyNumberFormat="1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"/>
  <sheetViews>
    <sheetView tabSelected="1" workbookViewId="0">
      <selection activeCell="B13" sqref="B13"/>
    </sheetView>
  </sheetViews>
  <sheetFormatPr defaultRowHeight="14.5" x14ac:dyDescent="0.35"/>
  <cols>
    <col min="1" max="1" width="39.81640625" customWidth="1"/>
  </cols>
  <sheetData>
    <row r="1" spans="1:18" x14ac:dyDescent="0.3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8" ht="15" customHeight="1" x14ac:dyDescent="0.35">
      <c r="A2" s="20" t="s">
        <v>16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8" x14ac:dyDescent="0.35">
      <c r="A3" s="7" t="s">
        <v>0</v>
      </c>
      <c r="B3" s="9">
        <v>2024</v>
      </c>
      <c r="C3" s="9">
        <v>2025</v>
      </c>
      <c r="D3" s="9">
        <v>2026</v>
      </c>
      <c r="E3" s="9">
        <v>2027</v>
      </c>
      <c r="F3" s="9">
        <v>2028</v>
      </c>
      <c r="G3" s="9">
        <v>2029</v>
      </c>
      <c r="H3" s="9">
        <v>2030</v>
      </c>
      <c r="I3" s="9">
        <v>2031</v>
      </c>
      <c r="J3" s="9">
        <v>2032</v>
      </c>
      <c r="K3" s="9">
        <v>2033</v>
      </c>
      <c r="L3" s="9">
        <v>2034</v>
      </c>
      <c r="M3" s="9">
        <v>2035</v>
      </c>
      <c r="N3" s="9">
        <v>2036</v>
      </c>
      <c r="O3" s="9">
        <f t="shared" ref="O3" si="0">+N3+1</f>
        <v>2037</v>
      </c>
    </row>
    <row r="4" spans="1:18" x14ac:dyDescent="0.35">
      <c r="A4" s="7" t="s">
        <v>10</v>
      </c>
      <c r="B4" s="2">
        <v>2186</v>
      </c>
      <c r="C4" s="2">
        <f>B4-25</f>
        <v>2161</v>
      </c>
      <c r="D4" s="2">
        <f>C4-20</f>
        <v>2141</v>
      </c>
      <c r="E4" s="2">
        <f>D4-15</f>
        <v>2126</v>
      </c>
      <c r="F4" s="2">
        <f>E4-10</f>
        <v>2116</v>
      </c>
      <c r="G4" s="2">
        <f>F4-5</f>
        <v>2111</v>
      </c>
      <c r="H4" s="2">
        <f t="shared" ref="H4:O4" si="1">G4-5</f>
        <v>2106</v>
      </c>
      <c r="I4" s="2">
        <f t="shared" si="1"/>
        <v>2101</v>
      </c>
      <c r="J4" s="2">
        <f t="shared" si="1"/>
        <v>2096</v>
      </c>
      <c r="K4" s="2">
        <f t="shared" si="1"/>
        <v>2091</v>
      </c>
      <c r="L4" s="2">
        <f t="shared" si="1"/>
        <v>2086</v>
      </c>
      <c r="M4" s="2">
        <f t="shared" si="1"/>
        <v>2081</v>
      </c>
      <c r="N4" s="2">
        <f t="shared" si="1"/>
        <v>2076</v>
      </c>
      <c r="O4" s="2">
        <f t="shared" si="1"/>
        <v>2071</v>
      </c>
      <c r="P4" s="13">
        <f>B5/B4*100</f>
        <v>96.614821591948768</v>
      </c>
      <c r="Q4" s="13">
        <f>C5/C4*100</f>
        <v>91.832484960666363</v>
      </c>
    </row>
    <row r="5" spans="1:18" ht="25" x14ac:dyDescent="0.35">
      <c r="A5" s="7" t="s">
        <v>1</v>
      </c>
      <c r="B5" s="2">
        <v>2112</v>
      </c>
      <c r="C5" s="2">
        <v>1984.5</v>
      </c>
      <c r="D5" s="2">
        <v>1982.05</v>
      </c>
      <c r="E5" s="2">
        <v>1979.6</v>
      </c>
      <c r="F5" s="2">
        <v>1977.15</v>
      </c>
      <c r="G5" s="2">
        <v>1974.7</v>
      </c>
      <c r="H5" s="2">
        <v>1972.25</v>
      </c>
      <c r="I5" s="2">
        <v>1969.8</v>
      </c>
      <c r="J5" s="2">
        <v>1967.35</v>
      </c>
      <c r="K5" s="2">
        <v>1964.9</v>
      </c>
      <c r="L5" s="2">
        <v>1982.4749999999999</v>
      </c>
      <c r="M5" s="2">
        <v>1980</v>
      </c>
      <c r="N5" s="2">
        <v>1980</v>
      </c>
      <c r="O5" s="2">
        <v>1980</v>
      </c>
    </row>
    <row r="6" spans="1:18" x14ac:dyDescent="0.35">
      <c r="A6" s="7" t="s">
        <v>2</v>
      </c>
      <c r="B6" s="2">
        <f>B11/B5*1000</f>
        <v>67.765151515151516</v>
      </c>
      <c r="C6" s="2">
        <v>71.085691677044409</v>
      </c>
      <c r="D6" s="2">
        <v>72.585691677044409</v>
      </c>
      <c r="E6" s="2">
        <v>74.085691677044409</v>
      </c>
      <c r="F6" s="2">
        <v>75.585691677044409</v>
      </c>
      <c r="G6" s="2">
        <v>77.085691677044409</v>
      </c>
      <c r="H6" s="2">
        <v>78.585691677044409</v>
      </c>
      <c r="I6" s="2">
        <v>80.085691677044409</v>
      </c>
      <c r="J6" s="2">
        <v>81.585691677044409</v>
      </c>
      <c r="K6" s="2">
        <v>83.085691677044409</v>
      </c>
      <c r="L6" s="2">
        <v>84.585691677044409</v>
      </c>
      <c r="M6" s="2">
        <v>85</v>
      </c>
      <c r="N6" s="2">
        <v>85</v>
      </c>
      <c r="O6" s="2">
        <v>85</v>
      </c>
    </row>
    <row r="7" spans="1:18" x14ac:dyDescent="0.35">
      <c r="A7" s="7" t="s">
        <v>3</v>
      </c>
      <c r="B7" s="8">
        <f>B8/B9*100</f>
        <v>42.498026712890592</v>
      </c>
      <c r="C7" s="1">
        <v>40</v>
      </c>
      <c r="D7" s="1">
        <v>40</v>
      </c>
      <c r="E7" s="1">
        <v>40</v>
      </c>
      <c r="F7" s="1">
        <v>40</v>
      </c>
      <c r="G7" s="1">
        <v>40</v>
      </c>
      <c r="H7" s="1">
        <v>40</v>
      </c>
      <c r="I7" s="1">
        <v>40</v>
      </c>
      <c r="J7" s="1">
        <v>40</v>
      </c>
      <c r="K7" s="1">
        <v>30</v>
      </c>
      <c r="L7" s="1">
        <v>30</v>
      </c>
      <c r="M7" s="1">
        <v>30</v>
      </c>
      <c r="N7" s="1">
        <v>30</v>
      </c>
      <c r="O7" s="1">
        <v>30</v>
      </c>
    </row>
    <row r="8" spans="1:18" x14ac:dyDescent="0.35">
      <c r="A8" s="7" t="s">
        <v>4</v>
      </c>
      <c r="B8" s="8">
        <f>B9-B10</f>
        <v>219.67399999999998</v>
      </c>
      <c r="C8" s="5">
        <f>C9-C10</f>
        <v>196.71303675539644</v>
      </c>
      <c r="D8" s="5">
        <v>10</v>
      </c>
      <c r="E8" s="5">
        <f t="shared" ref="E8:O8" si="2">E9-E10</f>
        <v>199.24002349591808</v>
      </c>
      <c r="F8" s="5">
        <f t="shared" si="2"/>
        <v>200.4961668661789</v>
      </c>
      <c r="G8" s="5">
        <f t="shared" si="2"/>
        <v>201.74741023643969</v>
      </c>
      <c r="H8" s="5">
        <f t="shared" si="2"/>
        <v>202.99375360670058</v>
      </c>
      <c r="I8" s="5">
        <f t="shared" si="2"/>
        <v>204.23519697696133</v>
      </c>
      <c r="J8" s="5">
        <f t="shared" si="2"/>
        <v>205.47174034722224</v>
      </c>
      <c r="K8" s="5">
        <f t="shared" si="2"/>
        <v>132.88074667552479</v>
      </c>
      <c r="L8" s="5">
        <f t="shared" si="2"/>
        <v>134.39529390319228</v>
      </c>
      <c r="M8" s="5">
        <f t="shared" si="2"/>
        <v>134.2714285714286</v>
      </c>
      <c r="N8" s="5">
        <f t="shared" si="2"/>
        <v>133.8857142857143</v>
      </c>
      <c r="O8" s="5">
        <f t="shared" si="2"/>
        <v>133.5</v>
      </c>
    </row>
    <row r="9" spans="1:18" ht="15" customHeight="1" x14ac:dyDescent="0.35">
      <c r="A9" s="7" t="s">
        <v>5</v>
      </c>
      <c r="B9" s="8">
        <v>516.904</v>
      </c>
      <c r="C9" s="1">
        <f t="shared" ref="C9:O9" si="3">C10/(1-C7/100)</f>
        <v>491.78259188849108</v>
      </c>
      <c r="D9" s="1">
        <f t="shared" si="3"/>
        <v>494.94745031414311</v>
      </c>
      <c r="E9" s="1">
        <f>E10/(1-E7/100)</f>
        <v>498.10005873979514</v>
      </c>
      <c r="F9" s="1">
        <f t="shared" si="3"/>
        <v>501.24041716544724</v>
      </c>
      <c r="G9" s="1">
        <f t="shared" si="3"/>
        <v>504.36852559109923</v>
      </c>
      <c r="H9" s="1">
        <f t="shared" si="3"/>
        <v>507.48438401675139</v>
      </c>
      <c r="I9" s="1">
        <f t="shared" si="3"/>
        <v>510.58799244240333</v>
      </c>
      <c r="J9" s="1">
        <f t="shared" si="3"/>
        <v>513.67935086805551</v>
      </c>
      <c r="K9" s="1">
        <f t="shared" si="3"/>
        <v>442.9358222517493</v>
      </c>
      <c r="L9" s="1">
        <f t="shared" si="3"/>
        <v>447.98431301064085</v>
      </c>
      <c r="M9" s="1">
        <f t="shared" si="3"/>
        <v>447.57142857142856</v>
      </c>
      <c r="N9" s="1">
        <f t="shared" si="3"/>
        <v>446.28571428571428</v>
      </c>
      <c r="O9" s="1">
        <f t="shared" si="3"/>
        <v>444.99999999999994</v>
      </c>
    </row>
    <row r="10" spans="1:18" x14ac:dyDescent="0.35">
      <c r="A10" s="7" t="s">
        <v>6</v>
      </c>
      <c r="B10" s="5">
        <f t="shared" ref="B10:O10" si="4">B11+B12</f>
        <v>297.23</v>
      </c>
      <c r="C10" s="5">
        <f t="shared" si="4"/>
        <v>295.06955513309464</v>
      </c>
      <c r="D10" s="5">
        <f t="shared" si="4"/>
        <v>296.96847018848587</v>
      </c>
      <c r="E10" s="5">
        <f t="shared" si="4"/>
        <v>298.86003524387706</v>
      </c>
      <c r="F10" s="5">
        <f t="shared" si="4"/>
        <v>300.74425029926834</v>
      </c>
      <c r="G10" s="5">
        <f t="shared" si="4"/>
        <v>302.62111535465954</v>
      </c>
      <c r="H10" s="5">
        <f t="shared" si="4"/>
        <v>304.49063041005081</v>
      </c>
      <c r="I10" s="5">
        <f t="shared" si="4"/>
        <v>306.352795465442</v>
      </c>
      <c r="J10" s="5">
        <f t="shared" si="4"/>
        <v>308.20761052083327</v>
      </c>
      <c r="K10" s="5">
        <f t="shared" si="4"/>
        <v>310.05507557622451</v>
      </c>
      <c r="L10" s="5">
        <f t="shared" si="4"/>
        <v>313.58901910744856</v>
      </c>
      <c r="M10" s="5">
        <f t="shared" si="4"/>
        <v>313.29999999999995</v>
      </c>
      <c r="N10" s="5">
        <f t="shared" si="4"/>
        <v>312.39999999999998</v>
      </c>
      <c r="O10" s="5">
        <f t="shared" si="4"/>
        <v>311.49999999999994</v>
      </c>
    </row>
    <row r="11" spans="1:18" x14ac:dyDescent="0.35">
      <c r="A11" s="7" t="s">
        <v>7</v>
      </c>
      <c r="B11" s="1">
        <v>143.12</v>
      </c>
      <c r="C11" s="1">
        <f t="shared" ref="C11:O11" si="5">C6*C5/1000</f>
        <v>141.06955513309464</v>
      </c>
      <c r="D11" s="1">
        <f t="shared" si="5"/>
        <v>143.86847018848587</v>
      </c>
      <c r="E11" s="1">
        <f t="shared" si="5"/>
        <v>146.6600352438771</v>
      </c>
      <c r="F11" s="1">
        <f t="shared" si="5"/>
        <v>149.44425029926836</v>
      </c>
      <c r="G11" s="1">
        <f t="shared" si="5"/>
        <v>152.22111535465959</v>
      </c>
      <c r="H11" s="1">
        <f t="shared" si="5"/>
        <v>154.99063041005084</v>
      </c>
      <c r="I11" s="1">
        <f t="shared" si="5"/>
        <v>157.75279546544206</v>
      </c>
      <c r="J11" s="1">
        <f t="shared" si="5"/>
        <v>160.50761052083331</v>
      </c>
      <c r="K11" s="1">
        <f t="shared" si="5"/>
        <v>163.25507557622456</v>
      </c>
      <c r="L11" s="1">
        <f t="shared" si="5"/>
        <v>167.68901910744862</v>
      </c>
      <c r="M11" s="1">
        <f t="shared" si="5"/>
        <v>168.3</v>
      </c>
      <c r="N11" s="1">
        <f t="shared" si="5"/>
        <v>168.3</v>
      </c>
      <c r="O11" s="1">
        <f t="shared" si="5"/>
        <v>168.3</v>
      </c>
    </row>
    <row r="12" spans="1:18" ht="27" x14ac:dyDescent="0.35">
      <c r="A12" s="7" t="s">
        <v>8</v>
      </c>
      <c r="B12" s="1">
        <v>154.11000000000001</v>
      </c>
      <c r="C12" s="1">
        <v>154</v>
      </c>
      <c r="D12" s="1">
        <f>C12-0.9</f>
        <v>153.1</v>
      </c>
      <c r="E12" s="1">
        <f t="shared" ref="E12:O12" si="6">D12-0.9</f>
        <v>152.19999999999999</v>
      </c>
      <c r="F12" s="1">
        <f t="shared" si="6"/>
        <v>151.29999999999998</v>
      </c>
      <c r="G12" s="1">
        <f t="shared" si="6"/>
        <v>150.39999999999998</v>
      </c>
      <c r="H12" s="1">
        <f t="shared" si="6"/>
        <v>149.49999999999997</v>
      </c>
      <c r="I12" s="1">
        <f t="shared" si="6"/>
        <v>148.59999999999997</v>
      </c>
      <c r="J12" s="1">
        <f t="shared" si="6"/>
        <v>147.69999999999996</v>
      </c>
      <c r="K12" s="1">
        <f t="shared" si="6"/>
        <v>146.79999999999995</v>
      </c>
      <c r="L12" s="1">
        <f t="shared" si="6"/>
        <v>145.89999999999995</v>
      </c>
      <c r="M12" s="1">
        <f t="shared" si="6"/>
        <v>144.99999999999994</v>
      </c>
      <c r="N12" s="1">
        <f t="shared" si="6"/>
        <v>144.09999999999994</v>
      </c>
      <c r="O12" s="1">
        <f t="shared" si="6"/>
        <v>143.19999999999993</v>
      </c>
    </row>
    <row r="13" spans="1:18" x14ac:dyDescent="0.35">
      <c r="A13" s="6"/>
      <c r="B13" s="30">
        <f>D5/D4</f>
        <v>0.92575899112564219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8" ht="15" customHeight="1" x14ac:dyDescent="0.35">
      <c r="A14" s="16" t="s">
        <v>17</v>
      </c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9"/>
    </row>
    <row r="15" spans="1:18" x14ac:dyDescent="0.35">
      <c r="A15" s="10" t="s">
        <v>0</v>
      </c>
      <c r="B15" s="10">
        <v>2024</v>
      </c>
      <c r="C15" s="10">
        <v>2025</v>
      </c>
      <c r="D15" s="10">
        <v>2026</v>
      </c>
      <c r="E15" s="10">
        <v>2027</v>
      </c>
      <c r="F15" s="10">
        <v>2028</v>
      </c>
      <c r="G15" s="10">
        <v>2029</v>
      </c>
      <c r="H15" s="10">
        <v>2030</v>
      </c>
      <c r="I15" s="10">
        <v>2031</v>
      </c>
      <c r="J15" s="10">
        <v>2032</v>
      </c>
      <c r="K15" s="10">
        <v>2033</v>
      </c>
      <c r="L15" s="10">
        <v>2034</v>
      </c>
      <c r="M15" s="10">
        <v>2035</v>
      </c>
      <c r="N15" s="10">
        <v>2036</v>
      </c>
      <c r="O15" s="10">
        <f t="shared" ref="O15" si="7">+N15+1</f>
        <v>2037</v>
      </c>
    </row>
    <row r="16" spans="1:18" x14ac:dyDescent="0.35">
      <c r="A16" s="10" t="s">
        <v>9</v>
      </c>
      <c r="B16" s="8">
        <v>543</v>
      </c>
      <c r="C16" s="8">
        <v>511</v>
      </c>
      <c r="D16" s="8">
        <f>C16-3</f>
        <v>508</v>
      </c>
      <c r="E16" s="8">
        <f t="shared" ref="E16:O16" si="8">D16-3</f>
        <v>505</v>
      </c>
      <c r="F16" s="8">
        <f t="shared" si="8"/>
        <v>502</v>
      </c>
      <c r="G16" s="8">
        <f t="shared" si="8"/>
        <v>499</v>
      </c>
      <c r="H16" s="8">
        <f t="shared" si="8"/>
        <v>496</v>
      </c>
      <c r="I16" s="8">
        <f t="shared" si="8"/>
        <v>493</v>
      </c>
      <c r="J16" s="8">
        <f t="shared" si="8"/>
        <v>490</v>
      </c>
      <c r="K16" s="8">
        <f t="shared" si="8"/>
        <v>487</v>
      </c>
      <c r="L16" s="8">
        <f t="shared" si="8"/>
        <v>484</v>
      </c>
      <c r="M16" s="8">
        <f t="shared" si="8"/>
        <v>481</v>
      </c>
      <c r="N16" s="8">
        <f t="shared" si="8"/>
        <v>478</v>
      </c>
      <c r="O16" s="8">
        <f t="shared" si="8"/>
        <v>475</v>
      </c>
      <c r="P16" s="13">
        <f>B17/B16*100</f>
        <v>82.872928176795583</v>
      </c>
      <c r="R16">
        <v>465</v>
      </c>
    </row>
    <row r="17" spans="1:18" ht="25" x14ac:dyDescent="0.35">
      <c r="A17" s="10" t="s">
        <v>1</v>
      </c>
      <c r="B17" s="8">
        <v>450</v>
      </c>
      <c r="C17" s="8">
        <v>465.01</v>
      </c>
      <c r="D17" s="8">
        <v>467.36</v>
      </c>
      <c r="E17" s="8">
        <v>494.9</v>
      </c>
      <c r="F17" s="8">
        <v>491.96</v>
      </c>
      <c r="G17" s="8">
        <v>489.02</v>
      </c>
      <c r="H17" s="8">
        <v>486.08</v>
      </c>
      <c r="I17" s="8">
        <v>483.14</v>
      </c>
      <c r="J17" s="8">
        <v>480.2</v>
      </c>
      <c r="K17" s="8">
        <v>477.26</v>
      </c>
      <c r="L17" s="8">
        <v>479.16</v>
      </c>
      <c r="M17" s="8">
        <v>476.19</v>
      </c>
      <c r="N17" s="8">
        <v>473.22</v>
      </c>
      <c r="O17" s="8">
        <v>470.25</v>
      </c>
      <c r="R17" s="14">
        <v>511</v>
      </c>
    </row>
    <row r="18" spans="1:18" x14ac:dyDescent="0.35">
      <c r="A18" s="10" t="s">
        <v>2</v>
      </c>
      <c r="B18" s="8">
        <f>B23/B17*1000</f>
        <v>46.933333333333337</v>
      </c>
      <c r="C18" s="8">
        <v>50.896357683650507</v>
      </c>
      <c r="D18" s="8">
        <v>52.396357683650507</v>
      </c>
      <c r="E18" s="8">
        <v>53.896357683650507</v>
      </c>
      <c r="F18" s="8">
        <v>55.396357683650507</v>
      </c>
      <c r="G18" s="8">
        <v>56.896357683650507</v>
      </c>
      <c r="H18" s="8">
        <v>58.396357683650507</v>
      </c>
      <c r="I18" s="8">
        <v>59.896357683650507</v>
      </c>
      <c r="J18" s="8">
        <v>61.396357683650507</v>
      </c>
      <c r="K18" s="8">
        <v>62.896357683650507</v>
      </c>
      <c r="L18" s="8">
        <v>64.396357683650507</v>
      </c>
      <c r="M18" s="8">
        <v>85</v>
      </c>
      <c r="N18" s="8">
        <v>85</v>
      </c>
      <c r="O18" s="8">
        <v>85</v>
      </c>
      <c r="R18">
        <f>R16/R17</f>
        <v>0.90998043052837574</v>
      </c>
    </row>
    <row r="19" spans="1:18" x14ac:dyDescent="0.35">
      <c r="A19" s="10" t="s">
        <v>3</v>
      </c>
      <c r="B19" s="8">
        <f>B20/B21*100</f>
        <v>14.951321279554938</v>
      </c>
      <c r="C19" s="8">
        <v>30</v>
      </c>
      <c r="D19" s="8">
        <v>30</v>
      </c>
      <c r="E19" s="8">
        <v>30</v>
      </c>
      <c r="F19" s="8">
        <v>30</v>
      </c>
      <c r="G19" s="8">
        <v>30</v>
      </c>
      <c r="H19" s="8">
        <v>30</v>
      </c>
      <c r="I19" s="8">
        <v>30</v>
      </c>
      <c r="J19" s="8">
        <v>30</v>
      </c>
      <c r="K19" s="8">
        <v>30</v>
      </c>
      <c r="L19" s="8">
        <v>30</v>
      </c>
      <c r="M19" s="8">
        <v>30</v>
      </c>
      <c r="N19" s="8">
        <v>30</v>
      </c>
      <c r="O19" s="8">
        <v>30</v>
      </c>
    </row>
    <row r="20" spans="1:18" x14ac:dyDescent="0.35">
      <c r="A20" s="10" t="s">
        <v>11</v>
      </c>
      <c r="B20" s="8">
        <f>B21-B22</f>
        <v>4.3000000000000007</v>
      </c>
      <c r="C20" s="8">
        <f>C21-C22</f>
        <v>11.857420837060424</v>
      </c>
      <c r="D20" s="8">
        <v>10</v>
      </c>
      <c r="E20" s="8">
        <f t="shared" ref="E20:O20" si="9">E21-E22</f>
        <v>13.14570317898799</v>
      </c>
      <c r="F20" s="8">
        <f t="shared" si="9"/>
        <v>13.394053768306591</v>
      </c>
      <c r="G20" s="8">
        <f t="shared" si="9"/>
        <v>13.638624357625194</v>
      </c>
      <c r="H20" s="8">
        <f t="shared" si="9"/>
        <v>13.87941494694379</v>
      </c>
      <c r="I20" s="8">
        <f t="shared" si="9"/>
        <v>14.11642553626239</v>
      </c>
      <c r="J20" s="8">
        <f t="shared" si="9"/>
        <v>14.349656125580992</v>
      </c>
      <c r="K20" s="8">
        <f t="shared" si="9"/>
        <v>14.579106714899595</v>
      </c>
      <c r="L20" s="8">
        <f t="shared" si="9"/>
        <v>14.938353749013423</v>
      </c>
      <c r="M20" s="8">
        <f t="shared" si="9"/>
        <v>19.06120714285715</v>
      </c>
      <c r="N20" s="8">
        <f t="shared" si="9"/>
        <v>18.953014285714289</v>
      </c>
      <c r="O20" s="8">
        <f t="shared" si="9"/>
        <v>18.844821428571429</v>
      </c>
    </row>
    <row r="21" spans="1:18" x14ac:dyDescent="0.35">
      <c r="A21" s="10" t="s">
        <v>12</v>
      </c>
      <c r="B21" s="8">
        <v>28.76</v>
      </c>
      <c r="C21" s="8">
        <f t="shared" ref="C21:D21" si="10">C22/(1-C19/100)</f>
        <v>39.524736123534744</v>
      </c>
      <c r="D21" s="8">
        <f t="shared" si="10"/>
        <v>40.697088181472722</v>
      </c>
      <c r="E21" s="8">
        <f>E22/(1-E19/100)</f>
        <v>43.819010596626626</v>
      </c>
      <c r="F21" s="8">
        <f t="shared" ref="F21:O21" si="11">F22/(1-F19/100)</f>
        <v>44.646845894355295</v>
      </c>
      <c r="G21" s="8">
        <f t="shared" si="11"/>
        <v>45.462081192083964</v>
      </c>
      <c r="H21" s="8">
        <f t="shared" si="11"/>
        <v>46.264716489812628</v>
      </c>
      <c r="I21" s="8">
        <f t="shared" si="11"/>
        <v>47.054751787541299</v>
      </c>
      <c r="J21" s="8">
        <f t="shared" si="11"/>
        <v>47.832187085269965</v>
      </c>
      <c r="K21" s="8">
        <f t="shared" si="11"/>
        <v>48.597022382998638</v>
      </c>
      <c r="L21" s="8">
        <f t="shared" si="11"/>
        <v>49.794512496711398</v>
      </c>
      <c r="M21" s="8">
        <f t="shared" si="11"/>
        <v>63.537357142857154</v>
      </c>
      <c r="N21" s="8">
        <f t="shared" si="11"/>
        <v>63.17671428571429</v>
      </c>
      <c r="O21" s="8">
        <f t="shared" si="11"/>
        <v>62.816071428571426</v>
      </c>
    </row>
    <row r="22" spans="1:18" x14ac:dyDescent="0.35">
      <c r="A22" s="10" t="s">
        <v>13</v>
      </c>
      <c r="B22" s="8">
        <f t="shared" ref="B22:O22" si="12">B23+B24</f>
        <v>24.46</v>
      </c>
      <c r="C22" s="8">
        <f t="shared" si="12"/>
        <v>27.66731528647432</v>
      </c>
      <c r="D22" s="8">
        <f t="shared" si="12"/>
        <v>28.487961727030903</v>
      </c>
      <c r="E22" s="8">
        <f t="shared" si="12"/>
        <v>30.673307417638636</v>
      </c>
      <c r="F22" s="8">
        <f t="shared" si="12"/>
        <v>31.252792126048703</v>
      </c>
      <c r="G22" s="8">
        <f t="shared" si="12"/>
        <v>31.823456834458771</v>
      </c>
      <c r="H22" s="8">
        <f t="shared" si="12"/>
        <v>32.385301542868838</v>
      </c>
      <c r="I22" s="8">
        <f t="shared" si="12"/>
        <v>32.938326251278909</v>
      </c>
      <c r="J22" s="8">
        <f t="shared" si="12"/>
        <v>33.482530959688972</v>
      </c>
      <c r="K22" s="8">
        <f t="shared" si="12"/>
        <v>34.017915668099043</v>
      </c>
      <c r="L22" s="8">
        <f t="shared" si="12"/>
        <v>34.856158747697975</v>
      </c>
      <c r="M22" s="8">
        <f t="shared" si="12"/>
        <v>44.476150000000004</v>
      </c>
      <c r="N22" s="8">
        <f t="shared" si="12"/>
        <v>44.223700000000001</v>
      </c>
      <c r="O22" s="8">
        <f t="shared" si="12"/>
        <v>43.971249999999998</v>
      </c>
    </row>
    <row r="23" spans="1:18" x14ac:dyDescent="0.35">
      <c r="A23" s="10" t="s">
        <v>14</v>
      </c>
      <c r="B23" s="8">
        <v>21.12</v>
      </c>
      <c r="C23" s="8">
        <f t="shared" ref="C23:O23" si="13">C18*C17/1000</f>
        <v>23.66731528647432</v>
      </c>
      <c r="D23" s="8">
        <f t="shared" si="13"/>
        <v>24.487961727030903</v>
      </c>
      <c r="E23" s="8">
        <f t="shared" si="13"/>
        <v>26.673307417638636</v>
      </c>
      <c r="F23" s="8">
        <f t="shared" si="13"/>
        <v>27.252792126048703</v>
      </c>
      <c r="G23" s="8">
        <f t="shared" si="13"/>
        <v>27.823456834458771</v>
      </c>
      <c r="H23" s="8">
        <f t="shared" si="13"/>
        <v>28.385301542868838</v>
      </c>
      <c r="I23" s="8">
        <f t="shared" si="13"/>
        <v>28.938326251278905</v>
      </c>
      <c r="J23" s="8">
        <f t="shared" si="13"/>
        <v>29.482530959688972</v>
      </c>
      <c r="K23" s="8">
        <f t="shared" si="13"/>
        <v>30.017915668099043</v>
      </c>
      <c r="L23" s="8">
        <f t="shared" si="13"/>
        <v>30.856158747697979</v>
      </c>
      <c r="M23" s="8">
        <f t="shared" si="13"/>
        <v>40.476150000000004</v>
      </c>
      <c r="N23" s="8">
        <f t="shared" si="13"/>
        <v>40.223700000000001</v>
      </c>
      <c r="O23" s="8">
        <f t="shared" si="13"/>
        <v>39.971249999999998</v>
      </c>
    </row>
    <row r="24" spans="1:18" ht="27" x14ac:dyDescent="0.35">
      <c r="A24" s="10" t="s">
        <v>15</v>
      </c>
      <c r="B24" s="8">
        <v>3.34</v>
      </c>
      <c r="C24" s="8">
        <v>4</v>
      </c>
      <c r="D24" s="8">
        <v>4</v>
      </c>
      <c r="E24" s="8">
        <v>4</v>
      </c>
      <c r="F24" s="8">
        <v>4</v>
      </c>
      <c r="G24" s="8">
        <v>4</v>
      </c>
      <c r="H24" s="8">
        <v>4</v>
      </c>
      <c r="I24" s="8">
        <v>4</v>
      </c>
      <c r="J24" s="8">
        <v>4</v>
      </c>
      <c r="K24" s="8">
        <v>4</v>
      </c>
      <c r="L24" s="8">
        <v>4</v>
      </c>
      <c r="M24" s="8">
        <v>4</v>
      </c>
      <c r="N24" s="8">
        <v>4</v>
      </c>
      <c r="O24" s="8">
        <v>4</v>
      </c>
    </row>
    <row r="25" spans="1:18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8" ht="15" customHeight="1" x14ac:dyDescent="0.35">
      <c r="A26" s="16" t="s">
        <v>18</v>
      </c>
      <c r="B26" s="17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9"/>
    </row>
    <row r="27" spans="1:18" x14ac:dyDescent="0.35">
      <c r="A27" s="10" t="s">
        <v>0</v>
      </c>
      <c r="B27" s="10">
        <v>2024</v>
      </c>
      <c r="C27" s="10">
        <v>2025</v>
      </c>
      <c r="D27" s="10">
        <v>2026</v>
      </c>
      <c r="E27" s="10">
        <v>2027</v>
      </c>
      <c r="F27" s="10">
        <v>2028</v>
      </c>
      <c r="G27" s="10">
        <v>2029</v>
      </c>
      <c r="H27" s="10">
        <v>2030</v>
      </c>
      <c r="I27" s="10">
        <v>2031</v>
      </c>
      <c r="J27" s="10">
        <v>2032</v>
      </c>
      <c r="K27" s="10">
        <v>2033</v>
      </c>
      <c r="L27" s="10">
        <v>2034</v>
      </c>
      <c r="M27" s="10">
        <v>2035</v>
      </c>
      <c r="N27" s="10">
        <v>2036</v>
      </c>
      <c r="O27" s="10">
        <f t="shared" ref="O27" si="14">+N27+1</f>
        <v>2037</v>
      </c>
    </row>
    <row r="28" spans="1:18" x14ac:dyDescent="0.35">
      <c r="A28" s="10" t="s">
        <v>9</v>
      </c>
      <c r="B28" s="8">
        <v>234</v>
      </c>
      <c r="C28" s="8">
        <v>205</v>
      </c>
      <c r="D28" s="8">
        <f>C28-0.5</f>
        <v>204.5</v>
      </c>
      <c r="E28" s="8">
        <f t="shared" ref="E28:O28" si="15">D28-0.5</f>
        <v>204</v>
      </c>
      <c r="F28" s="8">
        <f t="shared" si="15"/>
        <v>203.5</v>
      </c>
      <c r="G28" s="8">
        <f t="shared" si="15"/>
        <v>203</v>
      </c>
      <c r="H28" s="8">
        <f t="shared" si="15"/>
        <v>202.5</v>
      </c>
      <c r="I28" s="8">
        <f t="shared" si="15"/>
        <v>202</v>
      </c>
      <c r="J28" s="8">
        <f t="shared" si="15"/>
        <v>201.5</v>
      </c>
      <c r="K28" s="8">
        <f t="shared" si="15"/>
        <v>201</v>
      </c>
      <c r="L28" s="8">
        <f t="shared" si="15"/>
        <v>200.5</v>
      </c>
      <c r="M28" s="8">
        <f t="shared" si="15"/>
        <v>200</v>
      </c>
      <c r="N28" s="8">
        <f t="shared" si="15"/>
        <v>199.5</v>
      </c>
      <c r="O28" s="8">
        <f t="shared" si="15"/>
        <v>199</v>
      </c>
      <c r="P28" s="13">
        <f>B29/B28*100</f>
        <v>82.90598290598291</v>
      </c>
      <c r="Q28" s="13">
        <f>C29/C28*100</f>
        <v>90</v>
      </c>
    </row>
    <row r="29" spans="1:18" ht="25" x14ac:dyDescent="0.35">
      <c r="A29" s="10" t="s">
        <v>1</v>
      </c>
      <c r="B29" s="8">
        <v>194</v>
      </c>
      <c r="C29" s="8">
        <f>C28*0.9</f>
        <v>184.5</v>
      </c>
      <c r="D29" s="8">
        <f t="shared" ref="D29:O29" si="16">D28*0.9</f>
        <v>184.05</v>
      </c>
      <c r="E29" s="8">
        <f t="shared" si="16"/>
        <v>183.6</v>
      </c>
      <c r="F29" s="8">
        <f t="shared" si="16"/>
        <v>183.15</v>
      </c>
      <c r="G29" s="8">
        <f t="shared" si="16"/>
        <v>182.70000000000002</v>
      </c>
      <c r="H29" s="8">
        <f t="shared" si="16"/>
        <v>182.25</v>
      </c>
      <c r="I29" s="8">
        <f t="shared" si="16"/>
        <v>181.8</v>
      </c>
      <c r="J29" s="8">
        <f t="shared" si="16"/>
        <v>181.35</v>
      </c>
      <c r="K29" s="8">
        <f t="shared" si="16"/>
        <v>180.9</v>
      </c>
      <c r="L29" s="8">
        <f t="shared" si="16"/>
        <v>180.45000000000002</v>
      </c>
      <c r="M29" s="8">
        <f t="shared" si="16"/>
        <v>180</v>
      </c>
      <c r="N29" s="8">
        <f t="shared" si="16"/>
        <v>179.55</v>
      </c>
      <c r="O29" s="8">
        <f t="shared" si="16"/>
        <v>179.1</v>
      </c>
      <c r="P29">
        <v>0.83</v>
      </c>
      <c r="Q29" s="15">
        <f>P29*B28</f>
        <v>194.22</v>
      </c>
    </row>
    <row r="30" spans="1:18" x14ac:dyDescent="0.35">
      <c r="A30" s="10" t="s">
        <v>2</v>
      </c>
      <c r="B30" s="8">
        <f>B35/B28*1000</f>
        <v>43.717948717948723</v>
      </c>
      <c r="C30" s="8">
        <v>61.946915868602616</v>
      </c>
      <c r="D30" s="8">
        <v>63.446915868602616</v>
      </c>
      <c r="E30" s="8">
        <v>64.946915868602616</v>
      </c>
      <c r="F30" s="8">
        <v>66.446915868602616</v>
      </c>
      <c r="G30" s="8">
        <v>68.446915868602616</v>
      </c>
      <c r="H30" s="8">
        <v>70.446915868602616</v>
      </c>
      <c r="I30" s="8">
        <v>72.446915868602616</v>
      </c>
      <c r="J30" s="8">
        <v>74.446915868602616</v>
      </c>
      <c r="K30" s="8">
        <v>76.446915868602616</v>
      </c>
      <c r="L30" s="8">
        <v>78.446915868602616</v>
      </c>
      <c r="M30" s="8">
        <v>80.446915868602616</v>
      </c>
      <c r="N30" s="8">
        <v>82.446915868602616</v>
      </c>
      <c r="O30" s="8">
        <v>85</v>
      </c>
    </row>
    <row r="31" spans="1:18" x14ac:dyDescent="0.35">
      <c r="A31" s="10" t="s">
        <v>3</v>
      </c>
      <c r="B31" s="8">
        <f>B32/B33*100</f>
        <v>15.45741324921137</v>
      </c>
      <c r="C31" s="8">
        <v>30</v>
      </c>
      <c r="D31" s="8">
        <v>30</v>
      </c>
      <c r="E31" s="8">
        <v>30</v>
      </c>
      <c r="F31" s="8">
        <v>30</v>
      </c>
      <c r="G31" s="8">
        <v>30</v>
      </c>
      <c r="H31" s="8">
        <v>30</v>
      </c>
      <c r="I31" s="8">
        <v>30</v>
      </c>
      <c r="J31" s="8">
        <v>30</v>
      </c>
      <c r="K31" s="8">
        <v>30</v>
      </c>
      <c r="L31" s="8">
        <v>30</v>
      </c>
      <c r="M31" s="8">
        <v>30</v>
      </c>
      <c r="N31" s="8">
        <v>30</v>
      </c>
      <c r="O31" s="8">
        <v>30</v>
      </c>
    </row>
    <row r="32" spans="1:18" x14ac:dyDescent="0.35">
      <c r="A32" s="10" t="s">
        <v>11</v>
      </c>
      <c r="B32" s="8">
        <f>B33-B34</f>
        <v>3.4300000000000033</v>
      </c>
      <c r="C32" s="8">
        <f>C33-C34</f>
        <v>8.3268025618959385</v>
      </c>
      <c r="D32" s="8">
        <v>10</v>
      </c>
      <c r="E32" s="8">
        <f t="shared" ref="E32:O32" si="17">E33-E34</f>
        <v>8.5389658943466209</v>
      </c>
      <c r="F32" s="8">
        <f t="shared" si="17"/>
        <v>8.6441797034291028</v>
      </c>
      <c r="G32" s="8">
        <f t="shared" si="17"/>
        <v>8.7879649410830147</v>
      </c>
      <c r="H32" s="8">
        <f t="shared" si="17"/>
        <v>8.9309787501655009</v>
      </c>
      <c r="I32" s="8">
        <f t="shared" si="17"/>
        <v>9.0732211306765542</v>
      </c>
      <c r="J32" s="8">
        <f t="shared" si="17"/>
        <v>9.2146920826161818</v>
      </c>
      <c r="K32" s="8">
        <f t="shared" si="17"/>
        <v>9.35539160598438</v>
      </c>
      <c r="L32" s="8">
        <f t="shared" si="17"/>
        <v>9.495319700781149</v>
      </c>
      <c r="M32" s="8">
        <f t="shared" si="17"/>
        <v>9.6344763670064921</v>
      </c>
      <c r="N32" s="8">
        <f t="shared" si="17"/>
        <v>9.772861604660406</v>
      </c>
      <c r="O32" s="8">
        <f t="shared" si="17"/>
        <v>9.952928571428572</v>
      </c>
    </row>
    <row r="33" spans="1:16" x14ac:dyDescent="0.35">
      <c r="A33" s="10" t="s">
        <v>12</v>
      </c>
      <c r="B33" s="8">
        <v>22.19</v>
      </c>
      <c r="C33" s="8">
        <f t="shared" ref="C33:D33" si="18">C34/(1-C31/100)</f>
        <v>27.756008539653124</v>
      </c>
      <c r="D33" s="8">
        <f t="shared" si="18"/>
        <v>28.110578379451873</v>
      </c>
      <c r="E33" s="8">
        <f>E34/(1-E31/100)</f>
        <v>28.463219647822061</v>
      </c>
      <c r="F33" s="8">
        <f t="shared" ref="F33:O33" si="19">F34/(1-F31/100)</f>
        <v>28.813932344763671</v>
      </c>
      <c r="G33" s="8">
        <f t="shared" si="19"/>
        <v>29.293216470276715</v>
      </c>
      <c r="H33" s="8">
        <f t="shared" si="19"/>
        <v>29.769929167218329</v>
      </c>
      <c r="I33" s="8">
        <f t="shared" si="19"/>
        <v>30.244070435588512</v>
      </c>
      <c r="J33" s="8">
        <f t="shared" si="19"/>
        <v>30.715640275387265</v>
      </c>
      <c r="K33" s="8">
        <f t="shared" si="19"/>
        <v>31.184638686614594</v>
      </c>
      <c r="L33" s="8">
        <f t="shared" si="19"/>
        <v>31.651065669270491</v>
      </c>
      <c r="M33" s="8">
        <f t="shared" si="19"/>
        <v>32.114921223354962</v>
      </c>
      <c r="N33" s="8">
        <f t="shared" si="19"/>
        <v>32.576205348868008</v>
      </c>
      <c r="O33" s="8">
        <f t="shared" si="19"/>
        <v>33.176428571428573</v>
      </c>
    </row>
    <row r="34" spans="1:16" x14ac:dyDescent="0.35">
      <c r="A34" s="10" t="s">
        <v>13</v>
      </c>
      <c r="B34" s="8">
        <f t="shared" ref="B34:O34" si="20">B35+B36</f>
        <v>18.759999999999998</v>
      </c>
      <c r="C34" s="8">
        <f t="shared" si="20"/>
        <v>19.429205977757185</v>
      </c>
      <c r="D34" s="8">
        <f t="shared" si="20"/>
        <v>19.67740486561631</v>
      </c>
      <c r="E34" s="8">
        <f t="shared" si="20"/>
        <v>19.92425375347544</v>
      </c>
      <c r="F34" s="8">
        <f t="shared" si="20"/>
        <v>20.169752641334568</v>
      </c>
      <c r="G34" s="8">
        <f t="shared" si="20"/>
        <v>20.5052515291937</v>
      </c>
      <c r="H34" s="8">
        <f t="shared" si="20"/>
        <v>20.838950417052828</v>
      </c>
      <c r="I34" s="8">
        <f t="shared" si="20"/>
        <v>21.170849304911957</v>
      </c>
      <c r="J34" s="8">
        <f t="shared" si="20"/>
        <v>21.500948192771084</v>
      </c>
      <c r="K34" s="8">
        <f t="shared" si="20"/>
        <v>21.829247080630214</v>
      </c>
      <c r="L34" s="8">
        <f t="shared" si="20"/>
        <v>22.155745968489342</v>
      </c>
      <c r="M34" s="8">
        <f t="shared" si="20"/>
        <v>22.48044485634847</v>
      </c>
      <c r="N34" s="8">
        <f t="shared" si="20"/>
        <v>22.803343744207602</v>
      </c>
      <c r="O34" s="8">
        <f t="shared" si="20"/>
        <v>23.223500000000001</v>
      </c>
    </row>
    <row r="35" spans="1:16" x14ac:dyDescent="0.35">
      <c r="A35" s="10" t="s">
        <v>14</v>
      </c>
      <c r="B35" s="8">
        <v>10.23</v>
      </c>
      <c r="C35" s="8">
        <f t="shared" ref="C35:O35" si="21">C30*C29/1000</f>
        <v>11.429205977757183</v>
      </c>
      <c r="D35" s="8">
        <f t="shared" si="21"/>
        <v>11.677404865616312</v>
      </c>
      <c r="E35" s="8">
        <f t="shared" si="21"/>
        <v>11.924253753475439</v>
      </c>
      <c r="F35" s="8">
        <f t="shared" si="21"/>
        <v>12.16975264133457</v>
      </c>
      <c r="G35" s="8">
        <f t="shared" si="21"/>
        <v>12.5052515291937</v>
      </c>
      <c r="H35" s="8">
        <f t="shared" si="21"/>
        <v>12.838950417052827</v>
      </c>
      <c r="I35" s="8">
        <f t="shared" si="21"/>
        <v>13.170849304911957</v>
      </c>
      <c r="J35" s="8">
        <f t="shared" si="21"/>
        <v>13.500948192771084</v>
      </c>
      <c r="K35" s="8">
        <f t="shared" si="21"/>
        <v>13.829247080630214</v>
      </c>
      <c r="L35" s="8">
        <f t="shared" si="21"/>
        <v>14.155745968489343</v>
      </c>
      <c r="M35" s="8">
        <f t="shared" si="21"/>
        <v>14.480444856348472</v>
      </c>
      <c r="N35" s="8">
        <f t="shared" si="21"/>
        <v>14.8033437442076</v>
      </c>
      <c r="O35" s="8">
        <f t="shared" si="21"/>
        <v>15.2235</v>
      </c>
    </row>
    <row r="36" spans="1:16" ht="27" x14ac:dyDescent="0.35">
      <c r="A36" s="10" t="s">
        <v>15</v>
      </c>
      <c r="B36" s="8">
        <v>8.5299999999999994</v>
      </c>
      <c r="C36" s="8">
        <v>8</v>
      </c>
      <c r="D36" s="8">
        <v>8</v>
      </c>
      <c r="E36" s="8">
        <v>8</v>
      </c>
      <c r="F36" s="8">
        <v>8</v>
      </c>
      <c r="G36" s="8">
        <v>8</v>
      </c>
      <c r="H36" s="8">
        <v>8</v>
      </c>
      <c r="I36" s="8">
        <v>8</v>
      </c>
      <c r="J36" s="8">
        <v>8</v>
      </c>
      <c r="K36" s="8">
        <v>8</v>
      </c>
      <c r="L36" s="8">
        <v>8</v>
      </c>
      <c r="M36" s="8">
        <v>8</v>
      </c>
      <c r="N36" s="8">
        <v>8</v>
      </c>
      <c r="O36" s="8">
        <v>8</v>
      </c>
    </row>
    <row r="37" spans="1:16" x14ac:dyDescent="0.3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1:16" ht="15" customHeight="1" x14ac:dyDescent="0.35">
      <c r="A38" s="22" t="s">
        <v>19</v>
      </c>
      <c r="B38" s="23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5"/>
    </row>
    <row r="39" spans="1:16" x14ac:dyDescent="0.35">
      <c r="A39" s="10" t="s">
        <v>0</v>
      </c>
      <c r="B39" s="10">
        <v>2024</v>
      </c>
      <c r="C39" s="10">
        <v>2025</v>
      </c>
      <c r="D39" s="10">
        <v>2026</v>
      </c>
      <c r="E39" s="10">
        <v>2027</v>
      </c>
      <c r="F39" s="10">
        <v>2028</v>
      </c>
      <c r="G39" s="10">
        <v>2029</v>
      </c>
      <c r="H39" s="10">
        <v>2030</v>
      </c>
      <c r="I39" s="10">
        <v>2031</v>
      </c>
      <c r="J39" s="10">
        <v>2032</v>
      </c>
      <c r="K39" s="10">
        <v>2033</v>
      </c>
      <c r="L39" s="10">
        <v>2034</v>
      </c>
      <c r="M39" s="10">
        <v>2035</v>
      </c>
      <c r="N39" s="10">
        <v>2036</v>
      </c>
      <c r="O39" s="10">
        <f t="shared" ref="O39" si="22">+N39+1</f>
        <v>2037</v>
      </c>
    </row>
    <row r="40" spans="1:16" x14ac:dyDescent="0.35">
      <c r="A40" s="10" t="s">
        <v>9</v>
      </c>
      <c r="B40" s="8">
        <v>335</v>
      </c>
      <c r="C40" s="8">
        <f>B40-1.2</f>
        <v>333.8</v>
      </c>
      <c r="D40" s="8">
        <f t="shared" ref="D40:O40" si="23">C40-1.2</f>
        <v>332.6</v>
      </c>
      <c r="E40" s="8">
        <f t="shared" si="23"/>
        <v>331.40000000000003</v>
      </c>
      <c r="F40" s="8">
        <f t="shared" si="23"/>
        <v>330.20000000000005</v>
      </c>
      <c r="G40" s="8">
        <f t="shared" si="23"/>
        <v>329.00000000000006</v>
      </c>
      <c r="H40" s="8">
        <f t="shared" si="23"/>
        <v>327.80000000000007</v>
      </c>
      <c r="I40" s="8">
        <f t="shared" si="23"/>
        <v>326.60000000000008</v>
      </c>
      <c r="J40" s="8">
        <f t="shared" si="23"/>
        <v>325.40000000000009</v>
      </c>
      <c r="K40" s="8">
        <f t="shared" si="23"/>
        <v>324.2000000000001</v>
      </c>
      <c r="L40" s="8">
        <f t="shared" si="23"/>
        <v>323.00000000000011</v>
      </c>
      <c r="M40" s="8">
        <f t="shared" si="23"/>
        <v>321.80000000000013</v>
      </c>
      <c r="N40" s="8">
        <f t="shared" si="23"/>
        <v>320.60000000000014</v>
      </c>
      <c r="O40" s="8">
        <f t="shared" si="23"/>
        <v>319.40000000000015</v>
      </c>
      <c r="P40" s="13">
        <f>B41/B40*100</f>
        <v>88.955223880597018</v>
      </c>
    </row>
    <row r="41" spans="1:16" ht="25" x14ac:dyDescent="0.35">
      <c r="A41" s="10" t="s">
        <v>1</v>
      </c>
      <c r="B41" s="8">
        <v>298</v>
      </c>
      <c r="C41" s="8">
        <v>300.42</v>
      </c>
      <c r="D41" s="8">
        <v>299.34000000000003</v>
      </c>
      <c r="E41" s="8">
        <v>298.26000000000005</v>
      </c>
      <c r="F41" s="8">
        <v>297.18000000000006</v>
      </c>
      <c r="G41" s="8">
        <v>296.10000000000002</v>
      </c>
      <c r="H41" s="8">
        <v>295.0200000000001</v>
      </c>
      <c r="I41" s="8">
        <v>293.94000000000005</v>
      </c>
      <c r="J41" s="8">
        <v>292.86000000000007</v>
      </c>
      <c r="K41" s="8">
        <v>291.78000000000009</v>
      </c>
      <c r="L41" s="8">
        <v>290.7000000000001</v>
      </c>
      <c r="M41" s="8">
        <v>289.62000000000012</v>
      </c>
      <c r="N41" s="8">
        <v>288.54000000000013</v>
      </c>
      <c r="O41" s="8">
        <v>287.46000000000015</v>
      </c>
    </row>
    <row r="42" spans="1:16" x14ac:dyDescent="0.35">
      <c r="A42" s="10" t="s">
        <v>2</v>
      </c>
      <c r="B42" s="8">
        <f>B47/B40*1000</f>
        <v>38.447761194029852</v>
      </c>
      <c r="C42" s="8">
        <v>49.755033557046978</v>
      </c>
      <c r="D42" s="8">
        <v>52.755033557046978</v>
      </c>
      <c r="E42" s="8">
        <v>55.755033557046978</v>
      </c>
      <c r="F42" s="8">
        <v>58.755033557046978</v>
      </c>
      <c r="G42" s="8">
        <v>61.755033557046978</v>
      </c>
      <c r="H42" s="8">
        <v>64.755033557046971</v>
      </c>
      <c r="I42" s="8">
        <v>67.755033557046971</v>
      </c>
      <c r="J42" s="8">
        <v>70.755033557046971</v>
      </c>
      <c r="K42" s="8">
        <v>73.755033557046971</v>
      </c>
      <c r="L42" s="8">
        <v>76.755033557046971</v>
      </c>
      <c r="M42" s="8">
        <v>79.755033557046971</v>
      </c>
      <c r="N42" s="8">
        <v>82.755033557046971</v>
      </c>
      <c r="O42" s="8">
        <v>85</v>
      </c>
    </row>
    <row r="43" spans="1:16" x14ac:dyDescent="0.35">
      <c r="A43" s="10" t="s">
        <v>3</v>
      </c>
      <c r="B43" s="8">
        <f>B44/B45*100</f>
        <v>6.6003540419792586</v>
      </c>
      <c r="C43" s="8">
        <v>30</v>
      </c>
      <c r="D43" s="8">
        <v>30</v>
      </c>
      <c r="E43" s="8">
        <v>30</v>
      </c>
      <c r="F43" s="8">
        <v>30</v>
      </c>
      <c r="G43" s="8">
        <v>30</v>
      </c>
      <c r="H43" s="8">
        <v>30</v>
      </c>
      <c r="I43" s="8">
        <v>30</v>
      </c>
      <c r="J43" s="8">
        <v>30</v>
      </c>
      <c r="K43" s="8">
        <v>30</v>
      </c>
      <c r="L43" s="8">
        <v>30</v>
      </c>
      <c r="M43" s="8">
        <v>30</v>
      </c>
      <c r="N43" s="8">
        <v>30</v>
      </c>
      <c r="O43" s="8">
        <v>30</v>
      </c>
    </row>
    <row r="44" spans="1:16" x14ac:dyDescent="0.35">
      <c r="A44" s="10" t="s">
        <v>11</v>
      </c>
      <c r="B44" s="8">
        <f>B45-B46</f>
        <v>1.5659999999999989</v>
      </c>
      <c r="C44" s="8">
        <f>C45-C46</f>
        <v>9.8346030776605957</v>
      </c>
      <c r="D44" s="8">
        <v>10</v>
      </c>
      <c r="E44" s="8">
        <f t="shared" ref="E44:O44" si="24">E45-E46</f>
        <v>10.555498418024928</v>
      </c>
      <c r="F44" s="8">
        <f t="shared" si="24"/>
        <v>10.911780373921381</v>
      </c>
      <c r="G44" s="8">
        <f t="shared" si="24"/>
        <v>11.265285186960693</v>
      </c>
      <c r="H44" s="8">
        <f t="shared" si="24"/>
        <v>11.616012857142863</v>
      </c>
      <c r="I44" s="8">
        <f t="shared" si="24"/>
        <v>11.963963384467885</v>
      </c>
      <c r="J44" s="8">
        <f t="shared" si="24"/>
        <v>12.309136768935769</v>
      </c>
      <c r="K44" s="8">
        <f t="shared" si="24"/>
        <v>12.651533010546505</v>
      </c>
      <c r="L44" s="8">
        <f t="shared" si="24"/>
        <v>12.991152109300099</v>
      </c>
      <c r="M44" s="8">
        <f t="shared" si="24"/>
        <v>13.327994065196556</v>
      </c>
      <c r="N44" s="8">
        <f t="shared" si="24"/>
        <v>13.662058878235861</v>
      </c>
      <c r="O44" s="8">
        <f t="shared" si="24"/>
        <v>13.900328571428581</v>
      </c>
    </row>
    <row r="45" spans="1:16" x14ac:dyDescent="0.35">
      <c r="A45" s="10" t="s">
        <v>12</v>
      </c>
      <c r="B45" s="8">
        <v>23.725999999999999</v>
      </c>
      <c r="C45" s="8">
        <f t="shared" ref="C45:D45" si="25">C46/(1-C43/100)</f>
        <v>32.782010258868652</v>
      </c>
      <c r="D45" s="8">
        <f t="shared" si="25"/>
        <v>33.988131064237777</v>
      </c>
      <c r="E45" s="8">
        <f>E46/(1-E43/100)</f>
        <v>35.184994726749764</v>
      </c>
      <c r="F45" s="8">
        <f t="shared" ref="F45:O45" si="26">F46/(1-F43/100)</f>
        <v>36.372601246404606</v>
      </c>
      <c r="G45" s="8">
        <f t="shared" si="26"/>
        <v>37.550950623202304</v>
      </c>
      <c r="H45" s="8">
        <f t="shared" si="26"/>
        <v>38.720042857142865</v>
      </c>
      <c r="I45" s="8">
        <f t="shared" si="26"/>
        <v>39.879877948226273</v>
      </c>
      <c r="J45" s="8">
        <f t="shared" si="26"/>
        <v>41.030455896452551</v>
      </c>
      <c r="K45" s="8">
        <f t="shared" si="26"/>
        <v>42.171776701821678</v>
      </c>
      <c r="L45" s="8">
        <f t="shared" si="26"/>
        <v>43.303840364333659</v>
      </c>
      <c r="M45" s="8">
        <f t="shared" si="26"/>
        <v>44.426646883988511</v>
      </c>
      <c r="N45" s="8">
        <f t="shared" si="26"/>
        <v>45.540196260786203</v>
      </c>
      <c r="O45" s="8">
        <f t="shared" si="26"/>
        <v>46.334428571428596</v>
      </c>
    </row>
    <row r="46" spans="1:16" x14ac:dyDescent="0.35">
      <c r="A46" s="10" t="s">
        <v>13</v>
      </c>
      <c r="B46" s="8">
        <f t="shared" ref="B46:O46" si="27">B47+B48</f>
        <v>22.16</v>
      </c>
      <c r="C46" s="8">
        <f t="shared" si="27"/>
        <v>22.947407181208057</v>
      </c>
      <c r="D46" s="8">
        <f t="shared" si="27"/>
        <v>23.791691744966442</v>
      </c>
      <c r="E46" s="8">
        <f t="shared" si="27"/>
        <v>24.629496308724836</v>
      </c>
      <c r="F46" s="8">
        <f t="shared" si="27"/>
        <v>25.460820872483225</v>
      </c>
      <c r="G46" s="8">
        <f t="shared" si="27"/>
        <v>26.285665436241612</v>
      </c>
      <c r="H46" s="8">
        <f t="shared" si="27"/>
        <v>27.104030000000002</v>
      </c>
      <c r="I46" s="8">
        <f t="shared" si="27"/>
        <v>27.915914563758388</v>
      </c>
      <c r="J46" s="8">
        <f t="shared" si="27"/>
        <v>28.721319127516782</v>
      </c>
      <c r="K46" s="8">
        <f t="shared" si="27"/>
        <v>29.520243691275173</v>
      </c>
      <c r="L46" s="8">
        <f t="shared" si="27"/>
        <v>30.31268825503356</v>
      </c>
      <c r="M46" s="8">
        <f t="shared" si="27"/>
        <v>31.098652818791955</v>
      </c>
      <c r="N46" s="8">
        <f t="shared" si="27"/>
        <v>31.878137382550342</v>
      </c>
      <c r="O46" s="8">
        <f t="shared" si="27"/>
        <v>32.434100000000015</v>
      </c>
    </row>
    <row r="47" spans="1:16" x14ac:dyDescent="0.35">
      <c r="A47" s="10" t="s">
        <v>14</v>
      </c>
      <c r="B47" s="8">
        <v>12.88</v>
      </c>
      <c r="C47" s="8">
        <f t="shared" ref="C47:O47" si="28">C42*C41/1000</f>
        <v>14.947407181208055</v>
      </c>
      <c r="D47" s="8">
        <f t="shared" si="28"/>
        <v>15.791691744966444</v>
      </c>
      <c r="E47" s="8">
        <f t="shared" si="28"/>
        <v>16.629496308724836</v>
      </c>
      <c r="F47" s="8">
        <f t="shared" si="28"/>
        <v>17.460820872483225</v>
      </c>
      <c r="G47" s="8">
        <f t="shared" si="28"/>
        <v>18.285665436241612</v>
      </c>
      <c r="H47" s="8">
        <f t="shared" si="28"/>
        <v>19.104030000000002</v>
      </c>
      <c r="I47" s="8">
        <f t="shared" si="28"/>
        <v>19.915914563758388</v>
      </c>
      <c r="J47" s="8">
        <f t="shared" si="28"/>
        <v>20.721319127516782</v>
      </c>
      <c r="K47" s="8">
        <f t="shared" si="28"/>
        <v>21.520243691275173</v>
      </c>
      <c r="L47" s="8">
        <f t="shared" si="28"/>
        <v>22.31268825503356</v>
      </c>
      <c r="M47" s="8">
        <f t="shared" si="28"/>
        <v>23.098652818791955</v>
      </c>
      <c r="N47" s="8">
        <f t="shared" si="28"/>
        <v>23.878137382550342</v>
      </c>
      <c r="O47" s="8">
        <f t="shared" si="28"/>
        <v>24.434100000000011</v>
      </c>
    </row>
    <row r="48" spans="1:16" ht="27" x14ac:dyDescent="0.35">
      <c r="A48" s="10" t="s">
        <v>15</v>
      </c>
      <c r="B48" s="8">
        <v>9.2799999999999994</v>
      </c>
      <c r="C48" s="8">
        <v>8</v>
      </c>
      <c r="D48" s="8">
        <v>8</v>
      </c>
      <c r="E48" s="8">
        <v>8</v>
      </c>
      <c r="F48" s="8">
        <v>8</v>
      </c>
      <c r="G48" s="8">
        <v>8</v>
      </c>
      <c r="H48" s="8">
        <v>8</v>
      </c>
      <c r="I48" s="8">
        <v>8</v>
      </c>
      <c r="J48" s="8">
        <v>8</v>
      </c>
      <c r="K48" s="8">
        <v>8</v>
      </c>
      <c r="L48" s="8">
        <v>8</v>
      </c>
      <c r="M48" s="8">
        <v>8</v>
      </c>
      <c r="N48" s="8">
        <v>8</v>
      </c>
      <c r="O48" s="8">
        <v>8</v>
      </c>
    </row>
    <row r="49" spans="1:16" x14ac:dyDescent="0.3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16" ht="15" customHeight="1" x14ac:dyDescent="0.35">
      <c r="A50" s="16" t="s">
        <v>20</v>
      </c>
      <c r="B50" s="17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9"/>
    </row>
    <row r="51" spans="1:16" x14ac:dyDescent="0.35">
      <c r="A51" s="10" t="s">
        <v>0</v>
      </c>
      <c r="B51" s="10">
        <v>2024</v>
      </c>
      <c r="C51" s="10">
        <v>2025</v>
      </c>
      <c r="D51" s="10">
        <v>2026</v>
      </c>
      <c r="E51" s="10">
        <v>2027</v>
      </c>
      <c r="F51" s="10">
        <v>2028</v>
      </c>
      <c r="G51" s="10">
        <v>2029</v>
      </c>
      <c r="H51" s="10">
        <v>2030</v>
      </c>
      <c r="I51" s="10">
        <v>2031</v>
      </c>
      <c r="J51" s="10">
        <v>2032</v>
      </c>
      <c r="K51" s="10">
        <v>2033</v>
      </c>
      <c r="L51" s="10">
        <v>2034</v>
      </c>
      <c r="M51" s="10">
        <v>2035</v>
      </c>
      <c r="N51" s="10">
        <v>2036</v>
      </c>
      <c r="O51" s="10">
        <f t="shared" ref="O51" si="29">+N51+1</f>
        <v>2037</v>
      </c>
    </row>
    <row r="52" spans="1:16" x14ac:dyDescent="0.35">
      <c r="A52" s="10" t="s">
        <v>9</v>
      </c>
      <c r="B52" s="8">
        <v>315</v>
      </c>
      <c r="C52" s="8">
        <v>293</v>
      </c>
      <c r="D52" s="8">
        <f>C52-3.5</f>
        <v>289.5</v>
      </c>
      <c r="E52" s="8">
        <f>D52-3</f>
        <v>286.5</v>
      </c>
      <c r="F52" s="8">
        <f>E52-2</f>
        <v>284.5</v>
      </c>
      <c r="G52" s="8">
        <f t="shared" ref="G52:O52" si="30">F52-2</f>
        <v>282.5</v>
      </c>
      <c r="H52" s="8">
        <f t="shared" si="30"/>
        <v>280.5</v>
      </c>
      <c r="I52" s="8">
        <f t="shared" si="30"/>
        <v>278.5</v>
      </c>
      <c r="J52" s="8">
        <f t="shared" si="30"/>
        <v>276.5</v>
      </c>
      <c r="K52" s="8">
        <f t="shared" si="30"/>
        <v>274.5</v>
      </c>
      <c r="L52" s="8">
        <f t="shared" si="30"/>
        <v>272.5</v>
      </c>
      <c r="M52" s="8">
        <f t="shared" si="30"/>
        <v>270.5</v>
      </c>
      <c r="N52" s="8">
        <f t="shared" si="30"/>
        <v>268.5</v>
      </c>
      <c r="O52" s="8">
        <f t="shared" si="30"/>
        <v>266.5</v>
      </c>
      <c r="P52" s="13">
        <f>B53/B52*100</f>
        <v>80</v>
      </c>
    </row>
    <row r="53" spans="1:16" ht="25" x14ac:dyDescent="0.35">
      <c r="A53" s="10" t="s">
        <v>1</v>
      </c>
      <c r="B53" s="12">
        <v>252</v>
      </c>
      <c r="C53" s="8">
        <v>237.33</v>
      </c>
      <c r="D53" s="8">
        <v>237.39</v>
      </c>
      <c r="E53" s="8">
        <v>237.79499999999999</v>
      </c>
      <c r="F53" s="8">
        <v>244.67</v>
      </c>
      <c r="G53" s="8">
        <v>251.42500000000001</v>
      </c>
      <c r="H53" s="8">
        <v>258.06</v>
      </c>
      <c r="I53" s="8">
        <v>264.57499999999999</v>
      </c>
      <c r="J53" s="8">
        <v>262.67500000000001</v>
      </c>
      <c r="K53" s="8">
        <v>260.77499999999998</v>
      </c>
      <c r="L53" s="8">
        <v>258.875</v>
      </c>
      <c r="M53" s="8">
        <v>256.97500000000002</v>
      </c>
      <c r="N53" s="8">
        <v>255.07499999999999</v>
      </c>
      <c r="O53" s="8">
        <v>253.17500000000001</v>
      </c>
    </row>
    <row r="54" spans="1:16" x14ac:dyDescent="0.35">
      <c r="A54" s="10" t="s">
        <v>2</v>
      </c>
      <c r="B54" s="8">
        <f>B59/B52*1000</f>
        <v>27.111111111111111</v>
      </c>
      <c r="C54" s="8">
        <v>43.17460317460317</v>
      </c>
      <c r="D54" s="8">
        <v>48.17460317460317</v>
      </c>
      <c r="E54" s="8">
        <v>53.17460317460317</v>
      </c>
      <c r="F54" s="8">
        <v>58.17460317460317</v>
      </c>
      <c r="G54" s="8">
        <v>63.17460317460317</v>
      </c>
      <c r="H54" s="8">
        <v>68.174603174603163</v>
      </c>
      <c r="I54" s="8">
        <v>73.174603174603163</v>
      </c>
      <c r="J54" s="8">
        <v>78.174603174603163</v>
      </c>
      <c r="K54" s="8">
        <v>83.174603174603163</v>
      </c>
      <c r="L54" s="8">
        <v>84.674603174603163</v>
      </c>
      <c r="M54" s="8">
        <v>85</v>
      </c>
      <c r="N54" s="8">
        <v>85</v>
      </c>
      <c r="O54" s="8">
        <v>85</v>
      </c>
    </row>
    <row r="55" spans="1:16" x14ac:dyDescent="0.35">
      <c r="A55" s="10" t="s">
        <v>3</v>
      </c>
      <c r="B55" s="8">
        <f>B56/B57*100</f>
        <v>13.17073170731708</v>
      </c>
      <c r="C55" s="8">
        <v>30</v>
      </c>
      <c r="D55" s="8">
        <v>30</v>
      </c>
      <c r="E55" s="8">
        <v>30</v>
      </c>
      <c r="F55" s="8">
        <v>30</v>
      </c>
      <c r="G55" s="8">
        <v>30</v>
      </c>
      <c r="H55" s="8">
        <v>30</v>
      </c>
      <c r="I55" s="8">
        <v>20</v>
      </c>
      <c r="J55" s="8">
        <v>20</v>
      </c>
      <c r="K55" s="8">
        <v>20</v>
      </c>
      <c r="L55" s="8">
        <v>20</v>
      </c>
      <c r="M55" s="8">
        <v>20</v>
      </c>
      <c r="N55" s="8">
        <v>20</v>
      </c>
      <c r="O55" s="8">
        <v>20</v>
      </c>
    </row>
    <row r="56" spans="1:16" x14ac:dyDescent="0.35">
      <c r="A56" s="10" t="s">
        <v>11</v>
      </c>
      <c r="B56" s="8">
        <f>B57-B58</f>
        <v>1.620000000000001</v>
      </c>
      <c r="C56" s="8">
        <f>C57-C58</f>
        <v>5.3085551020408186</v>
      </c>
      <c r="D56" s="8">
        <v>10</v>
      </c>
      <c r="E56" s="8">
        <f t="shared" ref="E56:O56" si="31">E57-E58</f>
        <v>6.3362806122448969</v>
      </c>
      <c r="F56" s="8">
        <f t="shared" si="31"/>
        <v>7.0172486394557829</v>
      </c>
      <c r="G56" s="8">
        <f t="shared" si="31"/>
        <v>7.724431972789116</v>
      </c>
      <c r="H56" s="8">
        <f t="shared" si="31"/>
        <v>8.4570591836734721</v>
      </c>
      <c r="I56" s="8">
        <f t="shared" si="31"/>
        <v>5.3750426587301554</v>
      </c>
      <c r="J56" s="8">
        <f t="shared" si="31"/>
        <v>5.6686284722222204</v>
      </c>
      <c r="K56" s="8">
        <f t="shared" si="31"/>
        <v>5.9574642857142841</v>
      </c>
      <c r="L56" s="8">
        <f t="shared" si="31"/>
        <v>6.0150344742063453</v>
      </c>
      <c r="M56" s="8">
        <f t="shared" si="31"/>
        <v>5.9957187499999982</v>
      </c>
      <c r="N56" s="8">
        <f t="shared" si="31"/>
        <v>5.9553437499999973</v>
      </c>
      <c r="O56" s="8">
        <f t="shared" si="31"/>
        <v>5.9149687499999999</v>
      </c>
    </row>
    <row r="57" spans="1:16" x14ac:dyDescent="0.35">
      <c r="A57" s="10" t="s">
        <v>12</v>
      </c>
      <c r="B57" s="8">
        <v>12.3</v>
      </c>
      <c r="C57" s="8">
        <f t="shared" ref="C57:D57" si="32">C58/(1-C55/100)</f>
        <v>17.695183673469391</v>
      </c>
      <c r="D57" s="8">
        <f t="shared" si="32"/>
        <v>19.394527210884352</v>
      </c>
      <c r="E57" s="8">
        <f>E58/(1-E55/100)</f>
        <v>21.120935374149656</v>
      </c>
      <c r="F57" s="8">
        <f t="shared" ref="F57:O57" si="33">F58/(1-F55/100)</f>
        <v>23.39082879818594</v>
      </c>
      <c r="G57" s="8">
        <f t="shared" si="33"/>
        <v>25.748106575963718</v>
      </c>
      <c r="H57" s="8">
        <f t="shared" si="33"/>
        <v>28.190197278911565</v>
      </c>
      <c r="I57" s="8">
        <f t="shared" si="33"/>
        <v>26.875213293650788</v>
      </c>
      <c r="J57" s="8">
        <f t="shared" si="33"/>
        <v>28.343142361111109</v>
      </c>
      <c r="K57" s="8">
        <f t="shared" si="33"/>
        <v>29.787321428571424</v>
      </c>
      <c r="L57" s="8">
        <f t="shared" si="33"/>
        <v>30.075172371031737</v>
      </c>
      <c r="M57" s="8">
        <f t="shared" si="33"/>
        <v>29.978593750000002</v>
      </c>
      <c r="N57" s="8">
        <f t="shared" si="33"/>
        <v>29.776718749999997</v>
      </c>
      <c r="O57" s="8">
        <f t="shared" si="33"/>
        <v>29.574843749999999</v>
      </c>
    </row>
    <row r="58" spans="1:16" x14ac:dyDescent="0.35">
      <c r="A58" s="10" t="s">
        <v>13</v>
      </c>
      <c r="B58" s="8">
        <f t="shared" ref="B58:O58" si="34">B59+B60</f>
        <v>10.68</v>
      </c>
      <c r="C58" s="8">
        <f t="shared" si="34"/>
        <v>12.386628571428572</v>
      </c>
      <c r="D58" s="8">
        <f t="shared" si="34"/>
        <v>13.576169047619045</v>
      </c>
      <c r="E58" s="8">
        <f t="shared" si="34"/>
        <v>14.784654761904759</v>
      </c>
      <c r="F58" s="8">
        <f t="shared" si="34"/>
        <v>16.373580158730157</v>
      </c>
      <c r="G58" s="8">
        <f t="shared" si="34"/>
        <v>18.023674603174602</v>
      </c>
      <c r="H58" s="8">
        <f t="shared" si="34"/>
        <v>19.733138095238093</v>
      </c>
      <c r="I58" s="8">
        <f t="shared" si="34"/>
        <v>21.500170634920632</v>
      </c>
      <c r="J58" s="8">
        <f t="shared" si="34"/>
        <v>22.674513888888889</v>
      </c>
      <c r="K58" s="8">
        <f t="shared" si="34"/>
        <v>23.82985714285714</v>
      </c>
      <c r="L58" s="8">
        <f t="shared" si="34"/>
        <v>24.060137896825392</v>
      </c>
      <c r="M58" s="8">
        <f t="shared" si="34"/>
        <v>23.982875000000003</v>
      </c>
      <c r="N58" s="8">
        <f t="shared" si="34"/>
        <v>23.821375</v>
      </c>
      <c r="O58" s="8">
        <f t="shared" si="34"/>
        <v>23.659875</v>
      </c>
    </row>
    <row r="59" spans="1:16" x14ac:dyDescent="0.35">
      <c r="A59" s="10" t="s">
        <v>14</v>
      </c>
      <c r="B59" s="8">
        <v>8.5399999999999991</v>
      </c>
      <c r="C59" s="8">
        <f t="shared" ref="C59:O59" si="35">C54*C53/1000</f>
        <v>10.246628571428571</v>
      </c>
      <c r="D59" s="8">
        <f t="shared" si="35"/>
        <v>11.436169047619044</v>
      </c>
      <c r="E59" s="8">
        <f t="shared" si="35"/>
        <v>12.644654761904759</v>
      </c>
      <c r="F59" s="8">
        <f t="shared" si="35"/>
        <v>14.233580158730158</v>
      </c>
      <c r="G59" s="8">
        <f t="shared" si="35"/>
        <v>15.883674603174603</v>
      </c>
      <c r="H59" s="8">
        <f t="shared" si="35"/>
        <v>17.593138095238093</v>
      </c>
      <c r="I59" s="8">
        <f t="shared" si="35"/>
        <v>19.360170634920632</v>
      </c>
      <c r="J59" s="8">
        <f t="shared" si="35"/>
        <v>20.534513888888888</v>
      </c>
      <c r="K59" s="8">
        <f t="shared" si="35"/>
        <v>21.689857142857139</v>
      </c>
      <c r="L59" s="8">
        <f t="shared" si="35"/>
        <v>21.920137896825391</v>
      </c>
      <c r="M59" s="8">
        <f t="shared" si="35"/>
        <v>21.842875000000003</v>
      </c>
      <c r="N59" s="8">
        <f t="shared" si="35"/>
        <v>21.681374999999999</v>
      </c>
      <c r="O59" s="8">
        <f t="shared" si="35"/>
        <v>21.519874999999999</v>
      </c>
    </row>
    <row r="60" spans="1:16" ht="27" x14ac:dyDescent="0.35">
      <c r="A60" s="10" t="s">
        <v>15</v>
      </c>
      <c r="B60" s="8">
        <v>2.14</v>
      </c>
      <c r="C60" s="8">
        <v>2.14</v>
      </c>
      <c r="D60" s="8">
        <v>2.14</v>
      </c>
      <c r="E60" s="8">
        <v>2.14</v>
      </c>
      <c r="F60" s="8">
        <v>2.14</v>
      </c>
      <c r="G60" s="8">
        <v>2.14</v>
      </c>
      <c r="H60" s="8">
        <v>2.14</v>
      </c>
      <c r="I60" s="8">
        <v>2.14</v>
      </c>
      <c r="J60" s="8">
        <v>2.14</v>
      </c>
      <c r="K60" s="8">
        <v>2.14</v>
      </c>
      <c r="L60" s="8">
        <v>2.14</v>
      </c>
      <c r="M60" s="8">
        <v>2.14</v>
      </c>
      <c r="N60" s="8">
        <v>2.14</v>
      </c>
      <c r="O60" s="8">
        <v>2.14</v>
      </c>
    </row>
    <row r="61" spans="1:16" x14ac:dyDescent="0.3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1:16" ht="15" customHeight="1" x14ac:dyDescent="0.35">
      <c r="A62" s="26" t="s">
        <v>21</v>
      </c>
      <c r="B62" s="27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9"/>
    </row>
    <row r="63" spans="1:16" x14ac:dyDescent="0.35">
      <c r="A63" s="9" t="s">
        <v>0</v>
      </c>
      <c r="B63" s="9">
        <v>2024</v>
      </c>
      <c r="C63" s="9">
        <v>2025</v>
      </c>
      <c r="D63" s="9">
        <v>2026</v>
      </c>
      <c r="E63" s="9">
        <v>2027</v>
      </c>
      <c r="F63" s="9">
        <v>2028</v>
      </c>
      <c r="G63" s="9">
        <v>2029</v>
      </c>
      <c r="H63" s="9">
        <v>2030</v>
      </c>
      <c r="I63" s="9">
        <v>2031</v>
      </c>
      <c r="J63" s="9">
        <v>2032</v>
      </c>
      <c r="K63" s="9">
        <v>2033</v>
      </c>
      <c r="L63" s="9">
        <v>2034</v>
      </c>
      <c r="M63" s="9">
        <v>2035</v>
      </c>
      <c r="N63" s="9">
        <v>2036</v>
      </c>
      <c r="O63" s="9">
        <f t="shared" ref="O63" si="36">+N63+1</f>
        <v>2037</v>
      </c>
    </row>
    <row r="64" spans="1:16" x14ac:dyDescent="0.35">
      <c r="A64" s="9" t="s">
        <v>9</v>
      </c>
      <c r="B64" s="2">
        <v>86</v>
      </c>
      <c r="C64" s="2">
        <v>68</v>
      </c>
      <c r="D64" s="2">
        <f t="shared" ref="D64:O64" si="37">C64-0.4</f>
        <v>67.599999999999994</v>
      </c>
      <c r="E64" s="2">
        <f t="shared" si="37"/>
        <v>67.199999999999989</v>
      </c>
      <c r="F64" s="2">
        <f t="shared" si="37"/>
        <v>66.799999999999983</v>
      </c>
      <c r="G64" s="2">
        <f t="shared" si="37"/>
        <v>66.399999999999977</v>
      </c>
      <c r="H64" s="2">
        <f t="shared" si="37"/>
        <v>65.999999999999972</v>
      </c>
      <c r="I64" s="2">
        <f t="shared" si="37"/>
        <v>65.599999999999966</v>
      </c>
      <c r="J64" s="2">
        <f t="shared" si="37"/>
        <v>65.19999999999996</v>
      </c>
      <c r="K64" s="2">
        <f t="shared" si="37"/>
        <v>64.799999999999955</v>
      </c>
      <c r="L64" s="2">
        <f t="shared" si="37"/>
        <v>64.399999999999949</v>
      </c>
      <c r="M64" s="2">
        <f t="shared" si="37"/>
        <v>63.99999999999995</v>
      </c>
      <c r="N64" s="2">
        <f t="shared" si="37"/>
        <v>63.599999999999952</v>
      </c>
      <c r="O64" s="2">
        <f t="shared" si="37"/>
        <v>63.199999999999953</v>
      </c>
      <c r="P64" s="13">
        <f>B65/B64*100</f>
        <v>73</v>
      </c>
    </row>
    <row r="65" spans="1:16" ht="25" x14ac:dyDescent="0.35">
      <c r="A65" s="9" t="s">
        <v>1</v>
      </c>
      <c r="B65" s="2">
        <v>62.78</v>
      </c>
      <c r="C65" s="2">
        <v>51.34</v>
      </c>
      <c r="D65" s="2">
        <v>52.727999999999994</v>
      </c>
      <c r="E65" s="2">
        <v>54.095999999999997</v>
      </c>
      <c r="F65" s="2">
        <v>55.443999999999988</v>
      </c>
      <c r="G65" s="2">
        <v>56.771999999999977</v>
      </c>
      <c r="H65" s="2">
        <v>58.07999999999997</v>
      </c>
      <c r="I65" s="2">
        <v>59.367999999999967</v>
      </c>
      <c r="J65" s="2">
        <v>60.635999999999967</v>
      </c>
      <c r="K65" s="2">
        <v>61.883999999999958</v>
      </c>
      <c r="L65" s="2">
        <v>63.111999999999952</v>
      </c>
      <c r="M65" s="2">
        <v>62.719999999999956</v>
      </c>
      <c r="N65" s="2">
        <v>62.327999999999953</v>
      </c>
      <c r="O65" s="2">
        <v>61.935999999999957</v>
      </c>
    </row>
    <row r="66" spans="1:16" x14ac:dyDescent="0.35">
      <c r="A66" s="9" t="s">
        <v>2</v>
      </c>
      <c r="B66" s="2">
        <f>B71/B65*1000</f>
        <v>39.662312838483594</v>
      </c>
      <c r="C66" s="2">
        <v>40</v>
      </c>
      <c r="D66" s="2">
        <v>39.954444090474674</v>
      </c>
      <c r="E66" s="2">
        <v>41.454444090474674</v>
      </c>
      <c r="F66" s="2">
        <v>42.954444090474674</v>
      </c>
      <c r="G66" s="2">
        <v>44.454444090474674</v>
      </c>
      <c r="H66" s="2">
        <v>45.954444090474674</v>
      </c>
      <c r="I66" s="2">
        <v>47.454444090474674</v>
      </c>
      <c r="J66" s="2">
        <v>48.954444090474674</v>
      </c>
      <c r="K66" s="2">
        <v>50.454444090474674</v>
      </c>
      <c r="L66" s="2">
        <v>51.954444090474674</v>
      </c>
      <c r="M66" s="2">
        <v>85</v>
      </c>
      <c r="N66" s="2">
        <v>85</v>
      </c>
      <c r="O66" s="2">
        <v>85</v>
      </c>
    </row>
    <row r="67" spans="1:16" x14ac:dyDescent="0.35">
      <c r="A67" s="9" t="s">
        <v>3</v>
      </c>
      <c r="B67" s="2">
        <f>B68/B69*100</f>
        <v>31.739572736520856</v>
      </c>
      <c r="C67" s="2">
        <v>40</v>
      </c>
      <c r="D67" s="2">
        <v>30</v>
      </c>
      <c r="E67" s="2">
        <v>30</v>
      </c>
      <c r="F67" s="2">
        <v>30</v>
      </c>
      <c r="G67" s="2">
        <v>30</v>
      </c>
      <c r="H67" s="2">
        <v>30</v>
      </c>
      <c r="I67" s="2">
        <v>30</v>
      </c>
      <c r="J67" s="2">
        <v>30</v>
      </c>
      <c r="K67" s="2">
        <v>30</v>
      </c>
      <c r="L67" s="2">
        <v>30</v>
      </c>
      <c r="M67" s="2">
        <v>30</v>
      </c>
      <c r="N67" s="2">
        <v>30</v>
      </c>
      <c r="O67" s="2">
        <v>30</v>
      </c>
    </row>
    <row r="68" spans="1:16" x14ac:dyDescent="0.35">
      <c r="A68" s="9" t="s">
        <v>26</v>
      </c>
      <c r="B68" s="2">
        <f>B69-B70</f>
        <v>3.12</v>
      </c>
      <c r="C68" s="2">
        <f>C69-C70</f>
        <v>4.1824000000000012</v>
      </c>
      <c r="D68" s="2">
        <v>10</v>
      </c>
      <c r="E68" s="2">
        <f t="shared" ref="E68:O68" si="38">E69-E70</f>
        <v>2.7696512603649941</v>
      </c>
      <c r="F68" s="2">
        <f t="shared" si="38"/>
        <v>2.829242656350976</v>
      </c>
      <c r="G68" s="2">
        <f t="shared" si="38"/>
        <v>2.8901861571018985</v>
      </c>
      <c r="H68" s="2">
        <f t="shared" si="38"/>
        <v>2.952443191189186</v>
      </c>
      <c r="I68" s="2">
        <f t="shared" si="38"/>
        <v>3.0159751871842708</v>
      </c>
      <c r="J68" s="2">
        <f t="shared" si="38"/>
        <v>3.0807435736585811</v>
      </c>
      <c r="K68" s="2">
        <f t="shared" si="38"/>
        <v>3.146709779183543</v>
      </c>
      <c r="L68" s="2">
        <f t="shared" si="38"/>
        <v>3.2138352323305881</v>
      </c>
      <c r="M68" s="2">
        <f t="shared" si="38"/>
        <v>4.0933714285714284</v>
      </c>
      <c r="N68" s="2">
        <f t="shared" si="38"/>
        <v>4.0790914285714273</v>
      </c>
      <c r="O68" s="2">
        <f t="shared" si="38"/>
        <v>4.0648114285714279</v>
      </c>
    </row>
    <row r="69" spans="1:16" x14ac:dyDescent="0.35">
      <c r="A69" s="9" t="s">
        <v>27</v>
      </c>
      <c r="B69" s="2">
        <v>9.83</v>
      </c>
      <c r="C69" s="2">
        <f t="shared" ref="C69:D69" si="39">C70/(1-C67/100)</f>
        <v>10.456000000000001</v>
      </c>
      <c r="D69" s="2">
        <f t="shared" si="39"/>
        <v>9.0381684685750692</v>
      </c>
      <c r="E69" s="2">
        <f>E70/(1-E67/100)</f>
        <v>9.2321708678833119</v>
      </c>
      <c r="F69" s="2">
        <f t="shared" ref="F69:O69" si="40">F70/(1-F67/100)</f>
        <v>9.4308088545032529</v>
      </c>
      <c r="G69" s="2">
        <f t="shared" si="40"/>
        <v>9.6339538570063254</v>
      </c>
      <c r="H69" s="2">
        <f t="shared" si="40"/>
        <v>9.8414773039639538</v>
      </c>
      <c r="I69" s="2">
        <f t="shared" si="40"/>
        <v>10.053250623947569</v>
      </c>
      <c r="J69" s="2">
        <f t="shared" si="40"/>
        <v>10.269145245528602</v>
      </c>
      <c r="K69" s="2">
        <f t="shared" si="40"/>
        <v>10.489032597278475</v>
      </c>
      <c r="L69" s="2">
        <f t="shared" si="40"/>
        <v>10.712784107768623</v>
      </c>
      <c r="M69" s="2">
        <f t="shared" si="40"/>
        <v>13.644571428571425</v>
      </c>
      <c r="N69" s="2">
        <f t="shared" si="40"/>
        <v>13.596971428571424</v>
      </c>
      <c r="O69" s="2">
        <f t="shared" si="40"/>
        <v>13.549371428571424</v>
      </c>
    </row>
    <row r="70" spans="1:16" x14ac:dyDescent="0.35">
      <c r="A70" s="9" t="s">
        <v>28</v>
      </c>
      <c r="B70" s="2">
        <f t="shared" ref="B70:O70" si="41">B71+B72</f>
        <v>6.71</v>
      </c>
      <c r="C70" s="2">
        <f t="shared" si="41"/>
        <v>6.2736000000000001</v>
      </c>
      <c r="D70" s="2">
        <f t="shared" si="41"/>
        <v>6.3267179280025481</v>
      </c>
      <c r="E70" s="2">
        <f t="shared" si="41"/>
        <v>6.4625196075183178</v>
      </c>
      <c r="F70" s="2">
        <f t="shared" si="41"/>
        <v>6.6015661981522769</v>
      </c>
      <c r="G70" s="2">
        <f t="shared" si="41"/>
        <v>6.7437676999044269</v>
      </c>
      <c r="H70" s="2">
        <f t="shared" si="41"/>
        <v>6.8890341127747678</v>
      </c>
      <c r="I70" s="2">
        <f t="shared" si="41"/>
        <v>7.0372754367632986</v>
      </c>
      <c r="J70" s="2">
        <f t="shared" si="41"/>
        <v>7.1884016718700208</v>
      </c>
      <c r="K70" s="2">
        <f t="shared" si="41"/>
        <v>7.3423228180949325</v>
      </c>
      <c r="L70" s="2">
        <f t="shared" si="41"/>
        <v>7.4989488754380353</v>
      </c>
      <c r="M70" s="2">
        <f t="shared" si="41"/>
        <v>9.5511999999999961</v>
      </c>
      <c r="N70" s="2">
        <f t="shared" si="41"/>
        <v>9.5178799999999963</v>
      </c>
      <c r="O70" s="2">
        <f t="shared" si="41"/>
        <v>9.4845599999999965</v>
      </c>
    </row>
    <row r="71" spans="1:16" x14ac:dyDescent="0.35">
      <c r="A71" s="9" t="s">
        <v>29</v>
      </c>
      <c r="B71" s="2">
        <v>2.4900000000000002</v>
      </c>
      <c r="C71" s="2">
        <f t="shared" ref="C71:O71" si="42">C66*C65/1000</f>
        <v>2.0536000000000003</v>
      </c>
      <c r="D71" s="2">
        <f t="shared" si="42"/>
        <v>2.1067179280025483</v>
      </c>
      <c r="E71" s="2">
        <f t="shared" si="42"/>
        <v>2.242519607518318</v>
      </c>
      <c r="F71" s="2">
        <f t="shared" si="42"/>
        <v>2.3815661981522771</v>
      </c>
      <c r="G71" s="2">
        <f t="shared" si="42"/>
        <v>2.5237676999044272</v>
      </c>
      <c r="H71" s="2">
        <f t="shared" si="42"/>
        <v>2.6690341127747677</v>
      </c>
      <c r="I71" s="2">
        <f t="shared" si="42"/>
        <v>2.8172754367632988</v>
      </c>
      <c r="J71" s="2">
        <f t="shared" si="42"/>
        <v>2.968401671870021</v>
      </c>
      <c r="K71" s="2">
        <f t="shared" si="42"/>
        <v>3.1223228180949327</v>
      </c>
      <c r="L71" s="2">
        <f t="shared" si="42"/>
        <v>3.2789488754380351</v>
      </c>
      <c r="M71" s="2">
        <f t="shared" si="42"/>
        <v>5.3311999999999964</v>
      </c>
      <c r="N71" s="2">
        <f t="shared" si="42"/>
        <v>5.2978799999999966</v>
      </c>
      <c r="O71" s="2">
        <f t="shared" si="42"/>
        <v>5.2645599999999968</v>
      </c>
    </row>
    <row r="72" spans="1:16" ht="27" x14ac:dyDescent="0.35">
      <c r="A72" s="9" t="s">
        <v>30</v>
      </c>
      <c r="B72" s="2">
        <v>4.22</v>
      </c>
      <c r="C72" s="2">
        <v>4.22</v>
      </c>
      <c r="D72" s="2">
        <v>4.22</v>
      </c>
      <c r="E72" s="2">
        <v>4.22</v>
      </c>
      <c r="F72" s="2">
        <v>4.22</v>
      </c>
      <c r="G72" s="2">
        <v>4.22</v>
      </c>
      <c r="H72" s="2">
        <v>4.22</v>
      </c>
      <c r="I72" s="2">
        <v>4.22</v>
      </c>
      <c r="J72" s="2">
        <v>4.22</v>
      </c>
      <c r="K72" s="2">
        <v>4.22</v>
      </c>
      <c r="L72" s="2">
        <v>4.22</v>
      </c>
      <c r="M72" s="2">
        <v>4.22</v>
      </c>
      <c r="N72" s="2">
        <v>4.22</v>
      </c>
      <c r="O72" s="2">
        <v>4.22</v>
      </c>
    </row>
    <row r="73" spans="1:16" x14ac:dyDescent="0.3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1:16" ht="15" customHeight="1" x14ac:dyDescent="0.35">
      <c r="A74" s="16" t="s">
        <v>22</v>
      </c>
      <c r="B74" s="17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9"/>
    </row>
    <row r="75" spans="1:16" x14ac:dyDescent="0.35">
      <c r="A75" s="10" t="s">
        <v>0</v>
      </c>
      <c r="B75" s="10">
        <v>2024</v>
      </c>
      <c r="C75" s="10">
        <v>2025</v>
      </c>
      <c r="D75" s="10">
        <v>2026</v>
      </c>
      <c r="E75" s="10">
        <v>2027</v>
      </c>
      <c r="F75" s="10">
        <v>2028</v>
      </c>
      <c r="G75" s="10">
        <v>2029</v>
      </c>
      <c r="H75" s="10">
        <v>2030</v>
      </c>
      <c r="I75" s="10">
        <v>2031</v>
      </c>
      <c r="J75" s="10">
        <v>2032</v>
      </c>
      <c r="K75" s="10">
        <v>2033</v>
      </c>
      <c r="L75" s="10">
        <v>2034</v>
      </c>
      <c r="M75" s="10">
        <v>2035</v>
      </c>
      <c r="N75" s="10">
        <v>2036</v>
      </c>
      <c r="O75" s="10">
        <f t="shared" ref="O75" si="43">+N75+1</f>
        <v>2037</v>
      </c>
    </row>
    <row r="76" spans="1:16" x14ac:dyDescent="0.35">
      <c r="A76" s="10" t="s">
        <v>9</v>
      </c>
      <c r="B76" s="8">
        <v>135</v>
      </c>
      <c r="C76" s="8">
        <f>B76-0.5</f>
        <v>134.5</v>
      </c>
      <c r="D76" s="8">
        <f t="shared" ref="D76:O76" si="44">C76-0.5</f>
        <v>134</v>
      </c>
      <c r="E76" s="8">
        <f t="shared" si="44"/>
        <v>133.5</v>
      </c>
      <c r="F76" s="8">
        <f t="shared" si="44"/>
        <v>133</v>
      </c>
      <c r="G76" s="8">
        <f t="shared" si="44"/>
        <v>132.5</v>
      </c>
      <c r="H76" s="8">
        <f t="shared" si="44"/>
        <v>132</v>
      </c>
      <c r="I76" s="8">
        <f t="shared" si="44"/>
        <v>131.5</v>
      </c>
      <c r="J76" s="8">
        <f t="shared" si="44"/>
        <v>131</v>
      </c>
      <c r="K76" s="8">
        <f t="shared" si="44"/>
        <v>130.5</v>
      </c>
      <c r="L76" s="8">
        <f t="shared" si="44"/>
        <v>130</v>
      </c>
      <c r="M76" s="8">
        <f t="shared" si="44"/>
        <v>129.5</v>
      </c>
      <c r="N76" s="8">
        <f t="shared" si="44"/>
        <v>129</v>
      </c>
      <c r="O76" s="8">
        <f t="shared" si="44"/>
        <v>128.5</v>
      </c>
      <c r="P76" s="13">
        <f>B77/B76*100</f>
        <v>47</v>
      </c>
    </row>
    <row r="77" spans="1:16" ht="25" x14ac:dyDescent="0.35">
      <c r="A77" s="10" t="s">
        <v>1</v>
      </c>
      <c r="B77" s="8">
        <v>63.45</v>
      </c>
      <c r="C77" s="8">
        <v>64.56</v>
      </c>
      <c r="D77" s="8">
        <v>64.319999999999993</v>
      </c>
      <c r="E77" s="8">
        <v>64.08</v>
      </c>
      <c r="F77" s="8">
        <v>63.84</v>
      </c>
      <c r="G77" s="8">
        <v>63.6</v>
      </c>
      <c r="H77" s="8">
        <v>63.36</v>
      </c>
      <c r="I77" s="8">
        <v>63.12</v>
      </c>
      <c r="J77" s="8">
        <v>62.88</v>
      </c>
      <c r="K77" s="8">
        <v>62.64</v>
      </c>
      <c r="L77" s="8">
        <v>62.4</v>
      </c>
      <c r="M77" s="8">
        <v>62.16</v>
      </c>
      <c r="N77" s="8">
        <v>61.92</v>
      </c>
      <c r="O77" s="8">
        <v>61.68</v>
      </c>
    </row>
    <row r="78" spans="1:16" x14ac:dyDescent="0.35">
      <c r="A78" s="10" t="s">
        <v>2</v>
      </c>
      <c r="B78" s="8">
        <f>B83/B77*1000</f>
        <v>52.167060677698977</v>
      </c>
      <c r="C78" s="8">
        <v>52</v>
      </c>
      <c r="D78" s="8">
        <v>52</v>
      </c>
      <c r="E78" s="8">
        <v>52</v>
      </c>
      <c r="F78" s="8">
        <v>53.281323877068559</v>
      </c>
      <c r="G78" s="8">
        <v>54.781323877068559</v>
      </c>
      <c r="H78" s="8">
        <v>56.281323877068559</v>
      </c>
      <c r="I78" s="8">
        <v>57.781323877068559</v>
      </c>
      <c r="J78" s="8">
        <v>59.281323877068559</v>
      </c>
      <c r="K78" s="8">
        <v>60.781323877068559</v>
      </c>
      <c r="L78" s="8">
        <v>62.281323877068559</v>
      </c>
      <c r="M78" s="8">
        <v>85</v>
      </c>
      <c r="N78" s="8">
        <v>85</v>
      </c>
      <c r="O78" s="8">
        <v>85</v>
      </c>
    </row>
    <row r="79" spans="1:16" x14ac:dyDescent="0.35">
      <c r="A79" s="10" t="s">
        <v>3</v>
      </c>
      <c r="B79" s="8">
        <f>B80/B81*100</f>
        <v>0.71985602879424182</v>
      </c>
      <c r="C79" s="8">
        <v>40</v>
      </c>
      <c r="D79" s="8">
        <v>40</v>
      </c>
      <c r="E79" s="8">
        <v>40</v>
      </c>
      <c r="F79" s="8">
        <v>40</v>
      </c>
      <c r="G79" s="8">
        <v>40</v>
      </c>
      <c r="H79" s="8">
        <v>40</v>
      </c>
      <c r="I79" s="8">
        <v>40</v>
      </c>
      <c r="J79" s="8">
        <v>40</v>
      </c>
      <c r="K79" s="8">
        <v>30</v>
      </c>
      <c r="L79" s="8">
        <v>30</v>
      </c>
      <c r="M79" s="8">
        <v>30</v>
      </c>
      <c r="N79" s="8">
        <v>30</v>
      </c>
      <c r="O79" s="8">
        <v>30</v>
      </c>
    </row>
    <row r="80" spans="1:16" x14ac:dyDescent="0.35">
      <c r="A80" s="10" t="s">
        <v>11</v>
      </c>
      <c r="B80" s="8">
        <f>B81-B82</f>
        <v>2.4000000000000021E-2</v>
      </c>
      <c r="C80" s="8">
        <f>C81-C82</f>
        <v>2.2380800000000001</v>
      </c>
      <c r="D80" s="8">
        <v>10</v>
      </c>
      <c r="E80" s="8">
        <f t="shared" ref="E80:O80" si="45">E81-E82</f>
        <v>2.2214400000000003</v>
      </c>
      <c r="F80" s="8">
        <f t="shared" si="45"/>
        <v>2.2676531442080385</v>
      </c>
      <c r="G80" s="8">
        <f t="shared" si="45"/>
        <v>2.3227281323877076</v>
      </c>
      <c r="H80" s="8">
        <f t="shared" si="45"/>
        <v>2.3773231205673762</v>
      </c>
      <c r="I80" s="8">
        <f t="shared" si="45"/>
        <v>2.4314381087470447</v>
      </c>
      <c r="J80" s="8">
        <f t="shared" si="45"/>
        <v>2.4850730969267141</v>
      </c>
      <c r="K80" s="8">
        <f t="shared" si="45"/>
        <v>1.6317180547112464</v>
      </c>
      <c r="L80" s="8">
        <f t="shared" si="45"/>
        <v>1.6655805471124623</v>
      </c>
      <c r="M80" s="8">
        <f t="shared" si="45"/>
        <v>2.2644000000000002</v>
      </c>
      <c r="N80" s="8">
        <f t="shared" si="45"/>
        <v>2.2556571428571432</v>
      </c>
      <c r="O80" s="8">
        <f t="shared" si="45"/>
        <v>2.2469142857142863</v>
      </c>
    </row>
    <row r="81" spans="1:16" x14ac:dyDescent="0.35">
      <c r="A81" s="10" t="s">
        <v>12</v>
      </c>
      <c r="B81" s="8">
        <v>3.3340000000000001</v>
      </c>
      <c r="C81" s="8">
        <f t="shared" ref="C81:D81" si="46">C82/(1-C79/100)</f>
        <v>5.5952000000000002</v>
      </c>
      <c r="D81" s="8">
        <f t="shared" si="46"/>
        <v>5.5743999999999998</v>
      </c>
      <c r="E81" s="8">
        <f>E82/(1-E79/100)</f>
        <v>5.5536000000000003</v>
      </c>
      <c r="F81" s="8">
        <f t="shared" ref="F81:O81" si="47">F82/(1-F79/100)</f>
        <v>5.6691328605200955</v>
      </c>
      <c r="G81" s="8">
        <f t="shared" si="47"/>
        <v>5.8068203309692681</v>
      </c>
      <c r="H81" s="8">
        <f t="shared" si="47"/>
        <v>5.94330780141844</v>
      </c>
      <c r="I81" s="8">
        <f t="shared" si="47"/>
        <v>6.0785952718676119</v>
      </c>
      <c r="J81" s="8">
        <f t="shared" si="47"/>
        <v>6.212682742316785</v>
      </c>
      <c r="K81" s="8">
        <f t="shared" si="47"/>
        <v>5.4390601823708211</v>
      </c>
      <c r="L81" s="8">
        <f t="shared" si="47"/>
        <v>5.5519351570415401</v>
      </c>
      <c r="M81" s="8">
        <f t="shared" si="47"/>
        <v>7.548</v>
      </c>
      <c r="N81" s="8">
        <f t="shared" si="47"/>
        <v>7.5188571428571427</v>
      </c>
      <c r="O81" s="8">
        <f t="shared" si="47"/>
        <v>7.4897142857142862</v>
      </c>
    </row>
    <row r="82" spans="1:16" x14ac:dyDescent="0.35">
      <c r="A82" s="10" t="s">
        <v>13</v>
      </c>
      <c r="B82" s="8">
        <f t="shared" ref="B82:O82" si="48">B83+B84</f>
        <v>3.31</v>
      </c>
      <c r="C82" s="8">
        <f t="shared" si="48"/>
        <v>3.3571200000000001</v>
      </c>
      <c r="D82" s="8">
        <f t="shared" si="48"/>
        <v>3.3446399999999996</v>
      </c>
      <c r="E82" s="8">
        <f t="shared" si="48"/>
        <v>3.33216</v>
      </c>
      <c r="F82" s="8">
        <f t="shared" si="48"/>
        <v>3.4014797163120569</v>
      </c>
      <c r="G82" s="8">
        <f t="shared" si="48"/>
        <v>3.4840921985815605</v>
      </c>
      <c r="H82" s="8">
        <f t="shared" si="48"/>
        <v>3.5659846808510638</v>
      </c>
      <c r="I82" s="8">
        <f t="shared" si="48"/>
        <v>3.6471571631205673</v>
      </c>
      <c r="J82" s="8">
        <f t="shared" si="48"/>
        <v>3.7276096453900709</v>
      </c>
      <c r="K82" s="8">
        <f t="shared" si="48"/>
        <v>3.8073421276595747</v>
      </c>
      <c r="L82" s="8">
        <f t="shared" si="48"/>
        <v>3.8863546099290778</v>
      </c>
      <c r="M82" s="8">
        <f t="shared" si="48"/>
        <v>5.2835999999999999</v>
      </c>
      <c r="N82" s="8">
        <f t="shared" si="48"/>
        <v>5.2631999999999994</v>
      </c>
      <c r="O82" s="8">
        <f t="shared" si="48"/>
        <v>5.2427999999999999</v>
      </c>
    </row>
    <row r="83" spans="1:16" x14ac:dyDescent="0.35">
      <c r="A83" s="10" t="s">
        <v>14</v>
      </c>
      <c r="B83" s="8">
        <v>3.31</v>
      </c>
      <c r="C83" s="8">
        <f t="shared" ref="C83:O83" si="49">C78*C77/1000</f>
        <v>3.3571200000000001</v>
      </c>
      <c r="D83" s="8">
        <f t="shared" si="49"/>
        <v>3.3446399999999996</v>
      </c>
      <c r="E83" s="8">
        <f t="shared" si="49"/>
        <v>3.33216</v>
      </c>
      <c r="F83" s="8">
        <f t="shared" si="49"/>
        <v>3.4014797163120569</v>
      </c>
      <c r="G83" s="8">
        <f t="shared" si="49"/>
        <v>3.4840921985815605</v>
      </c>
      <c r="H83" s="8">
        <f t="shared" si="49"/>
        <v>3.5659846808510638</v>
      </c>
      <c r="I83" s="8">
        <f t="shared" si="49"/>
        <v>3.6471571631205673</v>
      </c>
      <c r="J83" s="8">
        <f t="shared" si="49"/>
        <v>3.7276096453900709</v>
      </c>
      <c r="K83" s="8">
        <f t="shared" si="49"/>
        <v>3.8073421276595747</v>
      </c>
      <c r="L83" s="8">
        <f t="shared" si="49"/>
        <v>3.8863546099290778</v>
      </c>
      <c r="M83" s="8">
        <f t="shared" si="49"/>
        <v>5.2835999999999999</v>
      </c>
      <c r="N83" s="8">
        <f t="shared" si="49"/>
        <v>5.2631999999999994</v>
      </c>
      <c r="O83" s="8">
        <f t="shared" si="49"/>
        <v>5.2427999999999999</v>
      </c>
    </row>
    <row r="84" spans="1:16" ht="27" x14ac:dyDescent="0.35">
      <c r="A84" s="10" t="s">
        <v>15</v>
      </c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</row>
    <row r="85" spans="1:16" x14ac:dyDescent="0.3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1:16" ht="15" customHeight="1" x14ac:dyDescent="0.35">
      <c r="A86" s="16" t="s">
        <v>23</v>
      </c>
      <c r="B86" s="17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9"/>
    </row>
    <row r="87" spans="1:16" x14ac:dyDescent="0.35">
      <c r="A87" s="10" t="s">
        <v>0</v>
      </c>
      <c r="B87" s="10">
        <v>2024</v>
      </c>
      <c r="C87" s="10">
        <v>2025</v>
      </c>
      <c r="D87" s="10">
        <v>2026</v>
      </c>
      <c r="E87" s="10">
        <v>2027</v>
      </c>
      <c r="F87" s="10">
        <v>2028</v>
      </c>
      <c r="G87" s="10">
        <v>2029</v>
      </c>
      <c r="H87" s="10">
        <v>2030</v>
      </c>
      <c r="I87" s="10">
        <v>2031</v>
      </c>
      <c r="J87" s="10">
        <v>2032</v>
      </c>
      <c r="K87" s="10">
        <v>2033</v>
      </c>
      <c r="L87" s="10">
        <v>2034</v>
      </c>
      <c r="M87" s="10">
        <v>2035</v>
      </c>
      <c r="N87" s="10">
        <v>2036</v>
      </c>
      <c r="O87" s="10">
        <f t="shared" ref="O87" si="50">+N87+1</f>
        <v>2037</v>
      </c>
    </row>
    <row r="88" spans="1:16" x14ac:dyDescent="0.35">
      <c r="A88" s="10" t="s">
        <v>9</v>
      </c>
      <c r="B88" s="8">
        <v>207</v>
      </c>
      <c r="C88" s="8">
        <v>210</v>
      </c>
      <c r="D88" s="8">
        <f>C88-2.5</f>
        <v>207.5</v>
      </c>
      <c r="E88" s="8">
        <f t="shared" ref="E88:G88" si="51">D88-2.5</f>
        <v>205</v>
      </c>
      <c r="F88" s="8">
        <f t="shared" si="51"/>
        <v>202.5</v>
      </c>
      <c r="G88" s="8">
        <f t="shared" si="51"/>
        <v>200</v>
      </c>
      <c r="H88" s="8">
        <v>200</v>
      </c>
      <c r="I88" s="8">
        <v>200</v>
      </c>
      <c r="J88" s="8">
        <v>200</v>
      </c>
      <c r="K88" s="8">
        <v>200</v>
      </c>
      <c r="L88" s="8">
        <v>200</v>
      </c>
      <c r="M88" s="8">
        <v>200</v>
      </c>
      <c r="N88" s="8">
        <v>200</v>
      </c>
      <c r="O88" s="8">
        <v>200</v>
      </c>
      <c r="P88" s="13">
        <f>B89/B88*100</f>
        <v>68.115942028985515</v>
      </c>
    </row>
    <row r="89" spans="1:16" ht="25" x14ac:dyDescent="0.35">
      <c r="A89" s="10" t="s">
        <v>1</v>
      </c>
      <c r="B89" s="2">
        <v>141</v>
      </c>
      <c r="C89" s="2">
        <v>147</v>
      </c>
      <c r="D89" s="2">
        <v>149.4</v>
      </c>
      <c r="E89" s="2">
        <v>151.69999999999999</v>
      </c>
      <c r="F89" s="2">
        <v>153.9</v>
      </c>
      <c r="G89" s="2">
        <v>156</v>
      </c>
      <c r="H89" s="2">
        <v>160</v>
      </c>
      <c r="I89" s="2">
        <v>160</v>
      </c>
      <c r="J89" s="2">
        <v>160</v>
      </c>
      <c r="K89" s="2">
        <v>160</v>
      </c>
      <c r="L89" s="2">
        <v>160</v>
      </c>
      <c r="M89" s="2">
        <v>160</v>
      </c>
      <c r="N89" s="2">
        <v>160</v>
      </c>
      <c r="O89" s="2">
        <v>160</v>
      </c>
    </row>
    <row r="90" spans="1:16" x14ac:dyDescent="0.35">
      <c r="A90" s="10" t="s">
        <v>2</v>
      </c>
      <c r="B90" s="8">
        <f>B95/B88*1000</f>
        <v>37.874396135265698</v>
      </c>
      <c r="C90" s="8">
        <v>46.904255319148938</v>
      </c>
      <c r="D90" s="8">
        <v>50.404255319148938</v>
      </c>
      <c r="E90" s="8">
        <v>53.904255319148938</v>
      </c>
      <c r="F90" s="8">
        <v>57.404255319148938</v>
      </c>
      <c r="G90" s="8">
        <v>60.904255319148938</v>
      </c>
      <c r="H90" s="8">
        <v>64.404255319148945</v>
      </c>
      <c r="I90" s="8">
        <v>67.904255319148945</v>
      </c>
      <c r="J90" s="8">
        <v>71.404255319148945</v>
      </c>
      <c r="K90" s="8">
        <v>74.904255319148945</v>
      </c>
      <c r="L90" s="8">
        <v>78.404255319148945</v>
      </c>
      <c r="M90" s="8">
        <v>81.904255319148945</v>
      </c>
      <c r="N90" s="8">
        <v>85</v>
      </c>
      <c r="O90" s="8">
        <v>85</v>
      </c>
    </row>
    <row r="91" spans="1:16" x14ac:dyDescent="0.35">
      <c r="A91" s="10" t="s">
        <v>3</v>
      </c>
      <c r="B91" s="8">
        <f>B92/B93*100</f>
        <v>6.7156348373557062</v>
      </c>
      <c r="C91" s="8">
        <v>40</v>
      </c>
      <c r="D91" s="8">
        <v>40</v>
      </c>
      <c r="E91" s="8">
        <v>40</v>
      </c>
      <c r="F91" s="8">
        <v>40</v>
      </c>
      <c r="G91" s="8">
        <v>30</v>
      </c>
      <c r="H91" s="8">
        <v>30</v>
      </c>
      <c r="I91" s="8">
        <v>30</v>
      </c>
      <c r="J91" s="8">
        <v>30</v>
      </c>
      <c r="K91" s="8">
        <v>30</v>
      </c>
      <c r="L91" s="8">
        <v>30</v>
      </c>
      <c r="M91" s="8">
        <v>30</v>
      </c>
      <c r="N91" s="8">
        <v>30</v>
      </c>
      <c r="O91" s="8">
        <v>30</v>
      </c>
    </row>
    <row r="92" spans="1:16" x14ac:dyDescent="0.35">
      <c r="A92" s="10" t="s">
        <v>11</v>
      </c>
      <c r="B92" s="8">
        <f>B93-B94</f>
        <v>0.63999999999999879</v>
      </c>
      <c r="C92" s="8">
        <f>C93-C94</f>
        <v>5.2966170212765959</v>
      </c>
      <c r="D92" s="8">
        <v>10</v>
      </c>
      <c r="E92" s="8">
        <f t="shared" ref="E92:O92" si="52">E93-E94</f>
        <v>6.1515170212765966</v>
      </c>
      <c r="F92" s="8">
        <f t="shared" si="52"/>
        <v>6.5896765957446846</v>
      </c>
      <c r="G92" s="8">
        <f t="shared" si="52"/>
        <v>4.5218844984802438</v>
      </c>
      <c r="H92" s="8">
        <f t="shared" si="52"/>
        <v>4.8662917933130725</v>
      </c>
      <c r="I92" s="8">
        <f t="shared" si="52"/>
        <v>5.1062917933130727</v>
      </c>
      <c r="J92" s="8">
        <f t="shared" si="52"/>
        <v>5.3462917933130729</v>
      </c>
      <c r="K92" s="8">
        <f t="shared" si="52"/>
        <v>5.5862917933130731</v>
      </c>
      <c r="L92" s="8">
        <f t="shared" si="52"/>
        <v>5.8262917933130716</v>
      </c>
      <c r="M92" s="8">
        <f t="shared" si="52"/>
        <v>6.0662917933130718</v>
      </c>
      <c r="N92" s="8">
        <f t="shared" si="52"/>
        <v>6.2785714285714302</v>
      </c>
      <c r="O92" s="8">
        <f t="shared" si="52"/>
        <v>6.2785714285714302</v>
      </c>
    </row>
    <row r="93" spans="1:16" x14ac:dyDescent="0.35">
      <c r="A93" s="10" t="s">
        <v>12</v>
      </c>
      <c r="B93" s="8">
        <v>9.5299999999999994</v>
      </c>
      <c r="C93" s="8">
        <f t="shared" ref="C93:D93" si="53">C94/(1-C91/100)</f>
        <v>13.24154255319149</v>
      </c>
      <c r="D93" s="8">
        <f t="shared" si="53"/>
        <v>14.300659574468087</v>
      </c>
      <c r="E93" s="8">
        <f>E94/(1-E91/100)</f>
        <v>15.37879255319149</v>
      </c>
      <c r="F93" s="8">
        <f t="shared" ref="F93:O93" si="54">F94/(1-F91/100)</f>
        <v>16.474191489361708</v>
      </c>
      <c r="G93" s="8">
        <f t="shared" si="54"/>
        <v>15.072948328267477</v>
      </c>
      <c r="H93" s="8">
        <f t="shared" si="54"/>
        <v>16.220972644376904</v>
      </c>
      <c r="I93" s="8">
        <f t="shared" si="54"/>
        <v>17.020972644376904</v>
      </c>
      <c r="J93" s="8">
        <f t="shared" si="54"/>
        <v>17.820972644376905</v>
      </c>
      <c r="K93" s="8">
        <f t="shared" si="54"/>
        <v>18.620972644376906</v>
      </c>
      <c r="L93" s="8">
        <f t="shared" si="54"/>
        <v>19.420972644376903</v>
      </c>
      <c r="M93" s="8">
        <f t="shared" si="54"/>
        <v>20.220972644376904</v>
      </c>
      <c r="N93" s="8">
        <f t="shared" si="54"/>
        <v>20.928571428571431</v>
      </c>
      <c r="O93" s="8">
        <f t="shared" si="54"/>
        <v>20.928571428571431</v>
      </c>
    </row>
    <row r="94" spans="1:16" x14ac:dyDescent="0.35">
      <c r="A94" s="10" t="s">
        <v>13</v>
      </c>
      <c r="B94" s="8">
        <f t="shared" ref="B94:O94" si="55">B95+B96</f>
        <v>8.89</v>
      </c>
      <c r="C94" s="8">
        <f t="shared" si="55"/>
        <v>7.9449255319148939</v>
      </c>
      <c r="D94" s="8">
        <f t="shared" si="55"/>
        <v>8.5803957446808514</v>
      </c>
      <c r="E94" s="8">
        <f t="shared" si="55"/>
        <v>9.2272755319148931</v>
      </c>
      <c r="F94" s="8">
        <f t="shared" si="55"/>
        <v>9.8845148936170233</v>
      </c>
      <c r="G94" s="8">
        <f t="shared" si="55"/>
        <v>10.551063829787234</v>
      </c>
      <c r="H94" s="8">
        <f t="shared" si="55"/>
        <v>11.354680851063831</v>
      </c>
      <c r="I94" s="8">
        <f t="shared" si="55"/>
        <v>11.914680851063832</v>
      </c>
      <c r="J94" s="8">
        <f t="shared" si="55"/>
        <v>12.474680851063832</v>
      </c>
      <c r="K94" s="8">
        <f t="shared" si="55"/>
        <v>13.034680851063833</v>
      </c>
      <c r="L94" s="8">
        <f t="shared" si="55"/>
        <v>13.594680851063831</v>
      </c>
      <c r="M94" s="8">
        <f t="shared" si="55"/>
        <v>14.154680851063832</v>
      </c>
      <c r="N94" s="8">
        <f t="shared" si="55"/>
        <v>14.65</v>
      </c>
      <c r="O94" s="8">
        <f t="shared" si="55"/>
        <v>14.65</v>
      </c>
    </row>
    <row r="95" spans="1:16" x14ac:dyDescent="0.35">
      <c r="A95" s="10" t="s">
        <v>14</v>
      </c>
      <c r="B95" s="8">
        <v>7.84</v>
      </c>
      <c r="C95" s="8">
        <f t="shared" ref="C95:O95" si="56">C90*C89/1000</f>
        <v>6.8949255319148941</v>
      </c>
      <c r="D95" s="8">
        <f t="shared" si="56"/>
        <v>7.5303957446808516</v>
      </c>
      <c r="E95" s="8">
        <f t="shared" si="56"/>
        <v>8.1772755319148924</v>
      </c>
      <c r="F95" s="8">
        <f t="shared" si="56"/>
        <v>8.8345148936170226</v>
      </c>
      <c r="G95" s="8">
        <f t="shared" si="56"/>
        <v>9.501063829787233</v>
      </c>
      <c r="H95" s="8">
        <f t="shared" si="56"/>
        <v>10.30468085106383</v>
      </c>
      <c r="I95" s="8">
        <f t="shared" si="56"/>
        <v>10.864680851063831</v>
      </c>
      <c r="J95" s="8">
        <f t="shared" si="56"/>
        <v>11.424680851063831</v>
      </c>
      <c r="K95" s="8">
        <f t="shared" si="56"/>
        <v>11.984680851063832</v>
      </c>
      <c r="L95" s="8">
        <f t="shared" si="56"/>
        <v>12.544680851063831</v>
      </c>
      <c r="M95" s="8">
        <f t="shared" si="56"/>
        <v>13.104680851063831</v>
      </c>
      <c r="N95" s="8">
        <f t="shared" si="56"/>
        <v>13.6</v>
      </c>
      <c r="O95" s="8">
        <f t="shared" si="56"/>
        <v>13.6</v>
      </c>
    </row>
    <row r="96" spans="1:16" ht="27" x14ac:dyDescent="0.35">
      <c r="A96" s="10" t="s">
        <v>15</v>
      </c>
      <c r="B96" s="8">
        <v>1.05</v>
      </c>
      <c r="C96" s="8">
        <v>1.05</v>
      </c>
      <c r="D96" s="8">
        <v>1.05</v>
      </c>
      <c r="E96" s="8">
        <v>1.05</v>
      </c>
      <c r="F96" s="8">
        <v>1.05</v>
      </c>
      <c r="G96" s="8">
        <v>1.05</v>
      </c>
      <c r="H96" s="8">
        <v>1.05</v>
      </c>
      <c r="I96" s="8">
        <v>1.05</v>
      </c>
      <c r="J96" s="8">
        <v>1.05</v>
      </c>
      <c r="K96" s="8">
        <v>1.05</v>
      </c>
      <c r="L96" s="8">
        <v>1.05</v>
      </c>
      <c r="M96" s="8">
        <v>1.05</v>
      </c>
      <c r="N96" s="8">
        <v>1.05</v>
      </c>
      <c r="O96" s="8">
        <v>1.05</v>
      </c>
    </row>
    <row r="97" spans="1:16" x14ac:dyDescent="0.3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1:16" ht="15" customHeight="1" x14ac:dyDescent="0.35">
      <c r="A98" s="16" t="s">
        <v>24</v>
      </c>
      <c r="B98" s="17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9"/>
    </row>
    <row r="99" spans="1:16" x14ac:dyDescent="0.35">
      <c r="A99" s="10" t="s">
        <v>0</v>
      </c>
      <c r="B99" s="10">
        <v>2024</v>
      </c>
      <c r="C99" s="10">
        <v>2025</v>
      </c>
      <c r="D99" s="10">
        <v>2026</v>
      </c>
      <c r="E99" s="10">
        <v>2027</v>
      </c>
      <c r="F99" s="10">
        <v>2028</v>
      </c>
      <c r="G99" s="10">
        <v>2029</v>
      </c>
      <c r="H99" s="10">
        <v>2030</v>
      </c>
      <c r="I99" s="10">
        <v>2031</v>
      </c>
      <c r="J99" s="10">
        <v>2032</v>
      </c>
      <c r="K99" s="10">
        <v>2033</v>
      </c>
      <c r="L99" s="10">
        <v>2034</v>
      </c>
      <c r="M99" s="10">
        <v>2035</v>
      </c>
      <c r="N99" s="10">
        <v>2036</v>
      </c>
      <c r="O99" s="10">
        <f t="shared" ref="O99" si="57">+N99+1</f>
        <v>2037</v>
      </c>
    </row>
    <row r="100" spans="1:16" x14ac:dyDescent="0.35">
      <c r="A100" s="10" t="s">
        <v>9</v>
      </c>
      <c r="B100" s="8">
        <v>69</v>
      </c>
      <c r="C100" s="8">
        <v>54</v>
      </c>
      <c r="D100" s="8">
        <f>C100-0.5</f>
        <v>53.5</v>
      </c>
      <c r="E100" s="8">
        <f t="shared" ref="E100:O100" si="58">D100-0.5</f>
        <v>53</v>
      </c>
      <c r="F100" s="8">
        <f t="shared" si="58"/>
        <v>52.5</v>
      </c>
      <c r="G100" s="8">
        <f t="shared" si="58"/>
        <v>52</v>
      </c>
      <c r="H100" s="8">
        <f t="shared" si="58"/>
        <v>51.5</v>
      </c>
      <c r="I100" s="8">
        <f t="shared" si="58"/>
        <v>51</v>
      </c>
      <c r="J100" s="8">
        <f t="shared" si="58"/>
        <v>50.5</v>
      </c>
      <c r="K100" s="8">
        <f t="shared" si="58"/>
        <v>50</v>
      </c>
      <c r="L100" s="8">
        <f t="shared" si="58"/>
        <v>49.5</v>
      </c>
      <c r="M100" s="8">
        <f t="shared" si="58"/>
        <v>49</v>
      </c>
      <c r="N100" s="8">
        <f t="shared" si="58"/>
        <v>48.5</v>
      </c>
      <c r="O100" s="8">
        <f t="shared" si="58"/>
        <v>48</v>
      </c>
      <c r="P100" s="13">
        <f>B101/B100*100</f>
        <v>22</v>
      </c>
    </row>
    <row r="101" spans="1:16" ht="25" x14ac:dyDescent="0.35">
      <c r="A101" s="10" t="s">
        <v>1</v>
      </c>
      <c r="B101" s="8">
        <v>15.18</v>
      </c>
      <c r="C101" s="8">
        <v>11.88</v>
      </c>
      <c r="D101" s="8">
        <v>12.0375</v>
      </c>
      <c r="E101" s="8">
        <v>12.375500000000002</v>
      </c>
      <c r="F101" s="8">
        <v>12.705000000000002</v>
      </c>
      <c r="G101" s="8">
        <v>13.026000000000002</v>
      </c>
      <c r="H101" s="8">
        <v>13.338500000000003</v>
      </c>
      <c r="I101" s="8">
        <v>13.642500000000005</v>
      </c>
      <c r="J101" s="8">
        <v>13.938000000000004</v>
      </c>
      <c r="K101" s="8">
        <v>14.225000000000005</v>
      </c>
      <c r="L101" s="8">
        <v>14.503500000000006</v>
      </c>
      <c r="M101" s="8">
        <v>14.773500000000006</v>
      </c>
      <c r="N101" s="8">
        <v>15.035000000000007</v>
      </c>
      <c r="O101" s="8">
        <v>15.288000000000006</v>
      </c>
    </row>
    <row r="102" spans="1:16" x14ac:dyDescent="0.35">
      <c r="A102" s="10" t="s">
        <v>2</v>
      </c>
      <c r="B102" s="8">
        <f>B107/B101*1000</f>
        <v>71.805006587615296</v>
      </c>
      <c r="C102" s="8">
        <v>73.305006587615296</v>
      </c>
      <c r="D102" s="8">
        <v>74.805006587615296</v>
      </c>
      <c r="E102" s="8">
        <v>76.305006587615296</v>
      </c>
      <c r="F102" s="8">
        <v>77.805006587615296</v>
      </c>
      <c r="G102" s="8">
        <v>79.305006587615296</v>
      </c>
      <c r="H102" s="8">
        <v>80.805006587615296</v>
      </c>
      <c r="I102" s="8">
        <v>82.305006587615296</v>
      </c>
      <c r="J102" s="8">
        <v>83.805006587615296</v>
      </c>
      <c r="K102" s="8">
        <v>85.305006587615296</v>
      </c>
      <c r="L102" s="8">
        <v>85</v>
      </c>
      <c r="M102" s="8">
        <v>85</v>
      </c>
      <c r="N102" s="8">
        <v>85</v>
      </c>
      <c r="O102" s="8">
        <v>85</v>
      </c>
    </row>
    <row r="103" spans="1:16" x14ac:dyDescent="0.35">
      <c r="A103" s="10" t="s">
        <v>3</v>
      </c>
      <c r="B103" s="8">
        <f>B104/B105*100</f>
        <v>27.399531241067859</v>
      </c>
      <c r="C103" s="8">
        <v>30</v>
      </c>
      <c r="D103" s="8">
        <v>30</v>
      </c>
      <c r="E103" s="8">
        <v>30</v>
      </c>
      <c r="F103" s="8">
        <v>30</v>
      </c>
      <c r="G103" s="8">
        <v>30</v>
      </c>
      <c r="H103" s="8">
        <v>30</v>
      </c>
      <c r="I103" s="8">
        <v>30</v>
      </c>
      <c r="J103" s="8">
        <v>30</v>
      </c>
      <c r="K103" s="8">
        <v>30</v>
      </c>
      <c r="L103" s="8">
        <v>30</v>
      </c>
      <c r="M103" s="8">
        <v>30</v>
      </c>
      <c r="N103" s="8">
        <v>30</v>
      </c>
      <c r="O103" s="8">
        <v>30</v>
      </c>
    </row>
    <row r="104" spans="1:16" x14ac:dyDescent="0.35">
      <c r="A104" s="10" t="s">
        <v>11</v>
      </c>
      <c r="B104" s="8">
        <f>B105-B106</f>
        <v>0.95860000000000012</v>
      </c>
      <c r="C104" s="8">
        <f>C105-C106</f>
        <v>0.9946557763975159</v>
      </c>
      <c r="D104" s="8">
        <f>D105-D106</f>
        <v>1.0073422571993227</v>
      </c>
      <c r="E104" s="8">
        <f t="shared" ref="E104:O104" si="59">E105-E106</f>
        <v>1.0261339752964429</v>
      </c>
      <c r="F104" s="8">
        <f t="shared" si="59"/>
        <v>1.045076832298137</v>
      </c>
      <c r="G104" s="8">
        <f t="shared" si="59"/>
        <v>1.0641544353472616</v>
      </c>
      <c r="H104" s="8">
        <f t="shared" si="59"/>
        <v>1.0833503915866745</v>
      </c>
      <c r="I104" s="8">
        <f t="shared" si="59"/>
        <v>1.1026483081592326</v>
      </c>
      <c r="J104" s="8">
        <f t="shared" si="59"/>
        <v>1.1220317922077925</v>
      </c>
      <c r="K104" s="8">
        <f t="shared" si="59"/>
        <v>1.1414844508752124</v>
      </c>
      <c r="L104" s="8">
        <f t="shared" si="59"/>
        <v>1.1497703571428577</v>
      </c>
      <c r="M104" s="8">
        <f t="shared" si="59"/>
        <v>1.1596060714285716</v>
      </c>
      <c r="N104" s="8">
        <f t="shared" si="59"/>
        <v>1.1691321428571433</v>
      </c>
      <c r="O104" s="8">
        <f t="shared" si="59"/>
        <v>1.1783485714285717</v>
      </c>
    </row>
    <row r="105" spans="1:16" x14ac:dyDescent="0.35">
      <c r="A105" s="10" t="s">
        <v>12</v>
      </c>
      <c r="B105" s="8">
        <v>3.4986000000000002</v>
      </c>
      <c r="C105" s="8">
        <f t="shared" ref="C105:D105" si="60">C106/(1-C103/100)</f>
        <v>3.3155192546583856</v>
      </c>
      <c r="D105" s="8">
        <f t="shared" si="60"/>
        <v>3.3578075239977418</v>
      </c>
      <c r="E105" s="8">
        <f>E106/(1-E103/100)</f>
        <v>3.4204465843214762</v>
      </c>
      <c r="F105" s="8">
        <f t="shared" ref="F105:O105" si="61">F106/(1-F103/100)</f>
        <v>3.4835894409937893</v>
      </c>
      <c r="G105" s="8">
        <f t="shared" si="61"/>
        <v>3.5471814511575386</v>
      </c>
      <c r="H105" s="8">
        <f t="shared" si="61"/>
        <v>3.6111679719555814</v>
      </c>
      <c r="I105" s="8">
        <f t="shared" si="61"/>
        <v>3.6754943605307746</v>
      </c>
      <c r="J105" s="8">
        <f t="shared" si="61"/>
        <v>3.7401059740259748</v>
      </c>
      <c r="K105" s="8">
        <f t="shared" si="61"/>
        <v>3.8049481695840406</v>
      </c>
      <c r="L105" s="8">
        <f t="shared" si="61"/>
        <v>3.8325678571428581</v>
      </c>
      <c r="M105" s="8">
        <f t="shared" si="61"/>
        <v>3.8653535714285718</v>
      </c>
      <c r="N105" s="8">
        <f t="shared" si="61"/>
        <v>3.897107142857144</v>
      </c>
      <c r="O105" s="8">
        <f t="shared" si="61"/>
        <v>3.9278285714285719</v>
      </c>
    </row>
    <row r="106" spans="1:16" x14ac:dyDescent="0.35">
      <c r="A106" s="10" t="s">
        <v>13</v>
      </c>
      <c r="B106" s="8">
        <f t="shared" ref="B106:O106" si="62">B107+B108</f>
        <v>2.54</v>
      </c>
      <c r="C106" s="8">
        <f t="shared" si="62"/>
        <v>2.3208634782608697</v>
      </c>
      <c r="D106" s="8">
        <f t="shared" si="62"/>
        <v>2.3504652667984192</v>
      </c>
      <c r="E106" s="8">
        <f t="shared" si="62"/>
        <v>2.3943126090250333</v>
      </c>
      <c r="F106" s="8">
        <f t="shared" si="62"/>
        <v>2.4385126086956523</v>
      </c>
      <c r="G106" s="8">
        <f t="shared" si="62"/>
        <v>2.483027015810277</v>
      </c>
      <c r="H106" s="8">
        <f t="shared" si="62"/>
        <v>2.5278175803689069</v>
      </c>
      <c r="I106" s="8">
        <f t="shared" si="62"/>
        <v>2.572846052371542</v>
      </c>
      <c r="J106" s="8">
        <f t="shared" si="62"/>
        <v>2.6180741818181823</v>
      </c>
      <c r="K106" s="8">
        <f t="shared" si="62"/>
        <v>2.6634637187088281</v>
      </c>
      <c r="L106" s="8">
        <f t="shared" si="62"/>
        <v>2.6827975000000004</v>
      </c>
      <c r="M106" s="8">
        <f t="shared" si="62"/>
        <v>2.7057475000000002</v>
      </c>
      <c r="N106" s="8">
        <f t="shared" si="62"/>
        <v>2.7279750000000007</v>
      </c>
      <c r="O106" s="8">
        <f t="shared" si="62"/>
        <v>2.7494800000000001</v>
      </c>
    </row>
    <row r="107" spans="1:16" x14ac:dyDescent="0.35">
      <c r="A107" s="10" t="s">
        <v>14</v>
      </c>
      <c r="B107" s="8">
        <v>1.0900000000000001</v>
      </c>
      <c r="C107" s="8">
        <f t="shared" ref="C107:O107" si="63">C102*C101/1000</f>
        <v>0.87086347826086974</v>
      </c>
      <c r="D107" s="8">
        <f t="shared" si="63"/>
        <v>0.9004652667984191</v>
      </c>
      <c r="E107" s="8">
        <f t="shared" si="63"/>
        <v>0.94431260902503322</v>
      </c>
      <c r="F107" s="8">
        <f t="shared" si="63"/>
        <v>0.98851260869565249</v>
      </c>
      <c r="G107" s="8">
        <f t="shared" si="63"/>
        <v>1.033027015810277</v>
      </c>
      <c r="H107" s="8">
        <f t="shared" si="63"/>
        <v>1.077817580368907</v>
      </c>
      <c r="I107" s="8">
        <f t="shared" si="63"/>
        <v>1.122846052371542</v>
      </c>
      <c r="J107" s="8">
        <f t="shared" si="63"/>
        <v>1.1680741818181823</v>
      </c>
      <c r="K107" s="8">
        <f t="shared" si="63"/>
        <v>1.2134637187088282</v>
      </c>
      <c r="L107" s="8">
        <f t="shared" si="63"/>
        <v>1.2327975000000007</v>
      </c>
      <c r="M107" s="8">
        <f t="shared" si="63"/>
        <v>1.2557475000000005</v>
      </c>
      <c r="N107" s="8">
        <f t="shared" si="63"/>
        <v>1.2779750000000005</v>
      </c>
      <c r="O107" s="8">
        <f t="shared" si="63"/>
        <v>1.2994800000000004</v>
      </c>
    </row>
    <row r="108" spans="1:16" ht="27" x14ac:dyDescent="0.35">
      <c r="A108" s="10" t="s">
        <v>15</v>
      </c>
      <c r="B108" s="8">
        <v>1.45</v>
      </c>
      <c r="C108" s="8">
        <v>1.45</v>
      </c>
      <c r="D108" s="8">
        <v>1.45</v>
      </c>
      <c r="E108" s="8">
        <v>1.45</v>
      </c>
      <c r="F108" s="8">
        <v>1.45</v>
      </c>
      <c r="G108" s="8">
        <v>1.45</v>
      </c>
      <c r="H108" s="8">
        <v>1.45</v>
      </c>
      <c r="I108" s="8">
        <v>1.45</v>
      </c>
      <c r="J108" s="8">
        <v>1.45</v>
      </c>
      <c r="K108" s="8">
        <v>1.45</v>
      </c>
      <c r="L108" s="8">
        <v>1.45</v>
      </c>
      <c r="M108" s="8">
        <v>1.45</v>
      </c>
      <c r="N108" s="8">
        <v>1.45</v>
      </c>
      <c r="O108" s="8">
        <v>1.45</v>
      </c>
    </row>
    <row r="109" spans="1:16" x14ac:dyDescent="0.3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16" ht="15" customHeight="1" x14ac:dyDescent="0.35">
      <c r="A110" s="16" t="s">
        <v>25</v>
      </c>
      <c r="B110" s="17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9"/>
    </row>
    <row r="111" spans="1:16" x14ac:dyDescent="0.35">
      <c r="A111" s="10" t="s">
        <v>0</v>
      </c>
      <c r="B111" s="10">
        <v>2024</v>
      </c>
      <c r="C111" s="10">
        <v>2025</v>
      </c>
      <c r="D111" s="10">
        <v>2026</v>
      </c>
      <c r="E111" s="10">
        <v>2027</v>
      </c>
      <c r="F111" s="10">
        <v>2028</v>
      </c>
      <c r="G111" s="10">
        <v>2029</v>
      </c>
      <c r="H111" s="10">
        <v>2030</v>
      </c>
      <c r="I111" s="10">
        <v>2031</v>
      </c>
      <c r="J111" s="10">
        <v>2032</v>
      </c>
      <c r="K111" s="10">
        <v>2033</v>
      </c>
      <c r="L111" s="10">
        <v>2034</v>
      </c>
      <c r="M111" s="10">
        <v>2035</v>
      </c>
      <c r="N111" s="10">
        <v>2036</v>
      </c>
      <c r="O111" s="10">
        <f t="shared" ref="O111" si="64">+N111+1</f>
        <v>2037</v>
      </c>
    </row>
    <row r="112" spans="1:16" x14ac:dyDescent="0.35">
      <c r="A112" s="10" t="s">
        <v>9</v>
      </c>
      <c r="B112" s="8">
        <v>136</v>
      </c>
      <c r="C112" s="8">
        <v>135</v>
      </c>
      <c r="D112" s="8">
        <f>C112-2</f>
        <v>133</v>
      </c>
      <c r="E112" s="8">
        <f>D112-1</f>
        <v>132</v>
      </c>
      <c r="F112" s="8">
        <f t="shared" ref="F112:O112" si="65">E112-1</f>
        <v>131</v>
      </c>
      <c r="G112" s="8">
        <f t="shared" si="65"/>
        <v>130</v>
      </c>
      <c r="H112" s="8">
        <f t="shared" si="65"/>
        <v>129</v>
      </c>
      <c r="I112" s="8">
        <f t="shared" si="65"/>
        <v>128</v>
      </c>
      <c r="J112" s="8">
        <f t="shared" si="65"/>
        <v>127</v>
      </c>
      <c r="K112" s="8">
        <f t="shared" si="65"/>
        <v>126</v>
      </c>
      <c r="L112" s="8">
        <f t="shared" si="65"/>
        <v>125</v>
      </c>
      <c r="M112" s="8">
        <f t="shared" si="65"/>
        <v>124</v>
      </c>
      <c r="N112" s="8">
        <f t="shared" si="65"/>
        <v>123</v>
      </c>
      <c r="O112" s="8">
        <f t="shared" si="65"/>
        <v>122</v>
      </c>
    </row>
    <row r="113" spans="1:15" ht="25" x14ac:dyDescent="0.35">
      <c r="A113" s="10" t="s">
        <v>1</v>
      </c>
      <c r="B113" s="12">
        <v>30</v>
      </c>
      <c r="C113" s="12">
        <v>30</v>
      </c>
      <c r="D113" s="12">
        <v>30</v>
      </c>
      <c r="E113" s="12">
        <v>30</v>
      </c>
      <c r="F113" s="12">
        <v>30</v>
      </c>
      <c r="G113" s="12">
        <v>30</v>
      </c>
      <c r="H113" s="12">
        <v>30</v>
      </c>
      <c r="I113" s="12">
        <v>30</v>
      </c>
      <c r="J113" s="12">
        <v>30</v>
      </c>
      <c r="K113" s="12">
        <v>30</v>
      </c>
      <c r="L113" s="12">
        <v>35</v>
      </c>
      <c r="M113" s="12">
        <v>40</v>
      </c>
      <c r="N113" s="12">
        <v>40</v>
      </c>
      <c r="O113" s="12">
        <v>40</v>
      </c>
    </row>
    <row r="114" spans="1:15" x14ac:dyDescent="0.35">
      <c r="A114" s="10" t="s">
        <v>2</v>
      </c>
      <c r="B114" s="8">
        <f>B119/B113*1000</f>
        <v>59.999999999999993</v>
      </c>
      <c r="C114" s="8">
        <v>61.499999999999993</v>
      </c>
      <c r="D114" s="8">
        <v>62.999999999999993</v>
      </c>
      <c r="E114" s="8">
        <v>64.5</v>
      </c>
      <c r="F114" s="8">
        <v>66</v>
      </c>
      <c r="G114" s="8">
        <v>67.5</v>
      </c>
      <c r="H114" s="8">
        <v>69</v>
      </c>
      <c r="I114" s="8">
        <v>70.5</v>
      </c>
      <c r="J114" s="8">
        <v>72</v>
      </c>
      <c r="K114" s="8">
        <v>73.5</v>
      </c>
      <c r="L114" s="8">
        <v>75</v>
      </c>
      <c r="M114" s="8">
        <v>85</v>
      </c>
      <c r="N114" s="8">
        <v>85</v>
      </c>
      <c r="O114" s="8">
        <v>85</v>
      </c>
    </row>
    <row r="115" spans="1:15" x14ac:dyDescent="0.35">
      <c r="A115" s="10" t="s">
        <v>3</v>
      </c>
      <c r="B115" s="8">
        <f>B116/B117*100</f>
        <v>-46.308227917894101</v>
      </c>
      <c r="C115" s="8">
        <v>40</v>
      </c>
      <c r="D115" s="8">
        <v>40</v>
      </c>
      <c r="E115" s="8">
        <v>40</v>
      </c>
      <c r="F115" s="8">
        <v>40</v>
      </c>
      <c r="G115" s="8">
        <v>40</v>
      </c>
      <c r="H115" s="8">
        <v>40</v>
      </c>
      <c r="I115" s="8">
        <v>40</v>
      </c>
      <c r="J115" s="8">
        <v>40</v>
      </c>
      <c r="K115" s="8">
        <v>30</v>
      </c>
      <c r="L115" s="8">
        <v>30</v>
      </c>
      <c r="M115" s="8">
        <v>30</v>
      </c>
      <c r="N115" s="8">
        <v>30</v>
      </c>
      <c r="O115" s="8">
        <v>30</v>
      </c>
    </row>
    <row r="116" spans="1:15" x14ac:dyDescent="0.35">
      <c r="A116" s="10" t="s">
        <v>11</v>
      </c>
      <c r="B116" s="8">
        <f>B117-B118</f>
        <v>-5.8791999999999991</v>
      </c>
      <c r="C116" s="8">
        <f>C117-C118</f>
        <v>11.896666666666668</v>
      </c>
      <c r="D116" s="8">
        <v>10</v>
      </c>
      <c r="E116" s="8">
        <f t="shared" ref="E116:O116" si="66">E117-E118</f>
        <v>11.956666666666667</v>
      </c>
      <c r="F116" s="8">
        <f t="shared" si="66"/>
        <v>11.986666666666668</v>
      </c>
      <c r="G116" s="8">
        <f t="shared" si="66"/>
        <v>12.016666666666666</v>
      </c>
      <c r="H116" s="8">
        <f t="shared" si="66"/>
        <v>12.046666666666667</v>
      </c>
      <c r="I116" s="8">
        <f t="shared" si="66"/>
        <v>12.076666666666668</v>
      </c>
      <c r="J116" s="8">
        <f t="shared" si="66"/>
        <v>12.106666666666669</v>
      </c>
      <c r="K116" s="8">
        <f t="shared" si="66"/>
        <v>7.8021428571428579</v>
      </c>
      <c r="L116" s="8">
        <f t="shared" si="66"/>
        <v>7.9821428571428577</v>
      </c>
      <c r="M116" s="8">
        <f t="shared" si="66"/>
        <v>8.3142857142857167</v>
      </c>
      <c r="N116" s="8">
        <f t="shared" si="66"/>
        <v>8.3142857142857167</v>
      </c>
      <c r="O116" s="8">
        <f t="shared" si="66"/>
        <v>8.3142857142857167</v>
      </c>
    </row>
    <row r="117" spans="1:15" x14ac:dyDescent="0.35">
      <c r="A117" s="10" t="s">
        <v>12</v>
      </c>
      <c r="B117" s="8">
        <v>12.6958</v>
      </c>
      <c r="C117" s="8">
        <f t="shared" ref="C117:D117" si="67">C118/(1-C115/100)</f>
        <v>29.741666666666667</v>
      </c>
      <c r="D117" s="8">
        <f t="shared" si="67"/>
        <v>29.81666666666667</v>
      </c>
      <c r="E117" s="8">
        <f>E118/(1-E115/100)</f>
        <v>29.891666666666666</v>
      </c>
      <c r="F117" s="8">
        <f t="shared" ref="F117:O117" si="68">F118/(1-F115/100)</f>
        <v>29.966666666666669</v>
      </c>
      <c r="G117" s="8">
        <f t="shared" si="68"/>
        <v>30.041666666666664</v>
      </c>
      <c r="H117" s="8">
        <f t="shared" si="68"/>
        <v>30.116666666666667</v>
      </c>
      <c r="I117" s="8">
        <f t="shared" si="68"/>
        <v>30.19166666666667</v>
      </c>
      <c r="J117" s="8">
        <f t="shared" si="68"/>
        <v>30.266666666666669</v>
      </c>
      <c r="K117" s="8">
        <f t="shared" si="68"/>
        <v>26.007142857142856</v>
      </c>
      <c r="L117" s="8">
        <f t="shared" si="68"/>
        <v>26.607142857142858</v>
      </c>
      <c r="M117" s="8">
        <f t="shared" si="68"/>
        <v>27.714285714285715</v>
      </c>
      <c r="N117" s="8">
        <f t="shared" si="68"/>
        <v>27.714285714285715</v>
      </c>
      <c r="O117" s="8">
        <f t="shared" si="68"/>
        <v>27.714285714285715</v>
      </c>
    </row>
    <row r="118" spans="1:15" x14ac:dyDescent="0.35">
      <c r="A118" s="10" t="s">
        <v>13</v>
      </c>
      <c r="B118" s="8">
        <f t="shared" ref="B118:O118" si="69">B119+B120</f>
        <v>18.574999999999999</v>
      </c>
      <c r="C118" s="8">
        <f t="shared" si="69"/>
        <v>17.844999999999999</v>
      </c>
      <c r="D118" s="8">
        <f t="shared" si="69"/>
        <v>17.89</v>
      </c>
      <c r="E118" s="8">
        <f t="shared" si="69"/>
        <v>17.934999999999999</v>
      </c>
      <c r="F118" s="8">
        <f t="shared" si="69"/>
        <v>17.98</v>
      </c>
      <c r="G118" s="8">
        <f t="shared" si="69"/>
        <v>18.024999999999999</v>
      </c>
      <c r="H118" s="8">
        <f t="shared" si="69"/>
        <v>18.07</v>
      </c>
      <c r="I118" s="8">
        <f t="shared" si="69"/>
        <v>18.115000000000002</v>
      </c>
      <c r="J118" s="8">
        <f t="shared" si="69"/>
        <v>18.16</v>
      </c>
      <c r="K118" s="8">
        <f t="shared" si="69"/>
        <v>18.204999999999998</v>
      </c>
      <c r="L118" s="8">
        <f t="shared" si="69"/>
        <v>18.625</v>
      </c>
      <c r="M118" s="8">
        <f t="shared" si="69"/>
        <v>19.399999999999999</v>
      </c>
      <c r="N118" s="8">
        <f t="shared" si="69"/>
        <v>19.399999999999999</v>
      </c>
      <c r="O118" s="8">
        <f t="shared" si="69"/>
        <v>19.399999999999999</v>
      </c>
    </row>
    <row r="119" spans="1:15" x14ac:dyDescent="0.35">
      <c r="A119" s="10" t="s">
        <v>14</v>
      </c>
      <c r="B119" s="8">
        <v>1.7999999999999998</v>
      </c>
      <c r="C119" s="8">
        <v>1.8449999999999998</v>
      </c>
      <c r="D119" s="8">
        <v>1.8899999999999997</v>
      </c>
      <c r="E119" s="8">
        <v>1.9350000000000001</v>
      </c>
      <c r="F119" s="8">
        <v>1.98</v>
      </c>
      <c r="G119" s="8">
        <v>2.0249999999999999</v>
      </c>
      <c r="H119" s="8">
        <v>2.0699999999999998</v>
      </c>
      <c r="I119" s="8">
        <v>2.1150000000000002</v>
      </c>
      <c r="J119" s="8">
        <v>2.16</v>
      </c>
      <c r="K119" s="8">
        <v>2.2050000000000001</v>
      </c>
      <c r="L119" s="8">
        <v>2.625</v>
      </c>
      <c r="M119" s="8">
        <v>3.4</v>
      </c>
      <c r="N119" s="8">
        <v>3.4</v>
      </c>
      <c r="O119" s="8">
        <v>3.4</v>
      </c>
    </row>
    <row r="120" spans="1:15" ht="27" x14ac:dyDescent="0.35">
      <c r="A120" s="10" t="s">
        <v>15</v>
      </c>
      <c r="B120" s="8">
        <v>16.774999999999999</v>
      </c>
      <c r="C120" s="8">
        <v>16</v>
      </c>
      <c r="D120" s="8">
        <v>16</v>
      </c>
      <c r="E120" s="8">
        <v>16</v>
      </c>
      <c r="F120" s="8">
        <v>16</v>
      </c>
      <c r="G120" s="8">
        <v>16</v>
      </c>
      <c r="H120" s="8">
        <v>16</v>
      </c>
      <c r="I120" s="8">
        <v>16</v>
      </c>
      <c r="J120" s="8">
        <v>16</v>
      </c>
      <c r="K120" s="8">
        <v>16</v>
      </c>
      <c r="L120" s="8">
        <v>16</v>
      </c>
      <c r="M120" s="8">
        <v>16</v>
      </c>
      <c r="N120" s="8">
        <v>16</v>
      </c>
      <c r="O120" s="8">
        <v>16</v>
      </c>
    </row>
  </sheetData>
  <mergeCells count="10">
    <mergeCell ref="A74:O74"/>
    <mergeCell ref="A86:O86"/>
    <mergeCell ref="A98:O98"/>
    <mergeCell ref="A110:O110"/>
    <mergeCell ref="A2:M2"/>
    <mergeCell ref="A14:O14"/>
    <mergeCell ref="A26:O26"/>
    <mergeCell ref="A38:O38"/>
    <mergeCell ref="A50:O50"/>
    <mergeCell ref="A62:O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Otsmaa Sven</dc:creator>
  <cp:lastModifiedBy>Sven Otsmaa | Viru-Nigula.ee</cp:lastModifiedBy>
  <dcterms:created xsi:type="dcterms:W3CDTF">2018-04-16T05:20:35Z</dcterms:created>
  <dcterms:modified xsi:type="dcterms:W3CDTF">2026-01-10T11:59:11Z</dcterms:modified>
</cp:coreProperties>
</file>