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runigula-my.sharepoint.com/personal/sven_otsmaa_viru-nigula_ee/Documents/Dokumendid/Otepää valla ÜVKA/ÜVKA 2025-2037/Tellijale Otepää valla ÜVVK AK 2025-2037/Lisad/Lisa 3 Investeeringud/"/>
    </mc:Choice>
  </mc:AlternateContent>
  <xr:revisionPtr revIDLastSave="34" documentId="8_{91030CC1-2907-4CAE-8A39-C34704EE1640}" xr6:coauthVersionLast="47" xr6:coauthVersionMax="47" xr10:uidLastSave="{5134C26B-5EA1-4E15-AB31-23C71AEFB253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ftn1" localSheetId="0">Sheet1!#REF!</definedName>
    <definedName name="_ftnref1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34" i="1" l="1"/>
  <c r="G32" i="1"/>
  <c r="G41" i="1"/>
  <c r="G42" i="1"/>
  <c r="G24" i="1"/>
  <c r="G17" i="1"/>
  <c r="G8" i="1"/>
  <c r="G35" i="1" l="1"/>
  <c r="G38" i="1" s="1"/>
  <c r="G25" i="1"/>
  <c r="G27" i="1" s="1"/>
  <c r="G43" i="1"/>
  <c r="G44" i="1" s="1"/>
  <c r="G18" i="1"/>
  <c r="G20" i="1" s="1"/>
  <c r="G37" i="1" l="1"/>
  <c r="G39" i="1" s="1"/>
  <c r="G36" i="1"/>
  <c r="G46" i="1"/>
  <c r="G45" i="1"/>
  <c r="G26" i="1"/>
  <c r="G19" i="1"/>
  <c r="G21" i="1"/>
  <c r="G28" i="1"/>
  <c r="G47" i="1" l="1"/>
  <c r="G29" i="1"/>
  <c r="G22" i="1"/>
  <c r="G6" i="1" l="1"/>
  <c r="G11" i="1" s="1"/>
  <c r="G14" i="1" l="1"/>
  <c r="G13" i="1"/>
  <c r="G12" i="1"/>
  <c r="G15" i="1" l="1"/>
  <c r="G48" i="1" s="1"/>
  <c r="G6" i="2" l="1"/>
  <c r="I6" i="2" s="1"/>
  <c r="H5" i="2"/>
  <c r="H7" i="2" s="1"/>
  <c r="G5" i="2"/>
  <c r="G4" i="2"/>
  <c r="I4" i="2" s="1"/>
  <c r="G3" i="2"/>
  <c r="I3" i="2" s="1"/>
  <c r="A3" i="2"/>
  <c r="A4" i="2" s="1"/>
  <c r="A5" i="2" s="1"/>
  <c r="A6" i="2" s="1"/>
  <c r="G7" i="2" l="1"/>
  <c r="I7" i="2"/>
  <c r="L25" i="3" l="1"/>
  <c r="G43" i="3"/>
  <c r="G32" i="3"/>
  <c r="G26" i="3"/>
  <c r="M41" i="3"/>
  <c r="M42" i="3" s="1"/>
  <c r="M22" i="3"/>
  <c r="M24" i="3"/>
  <c r="M23" i="3"/>
  <c r="H40" i="3"/>
  <c r="H41" i="3"/>
  <c r="H42" i="3"/>
  <c r="H39" i="3"/>
  <c r="K12" i="3"/>
  <c r="M12" i="3" s="1"/>
  <c r="F13" i="3"/>
  <c r="H13" i="3" s="1"/>
  <c r="H14" i="3" s="1"/>
  <c r="F25" i="3"/>
  <c r="H25" i="3" s="1"/>
  <c r="F24" i="3"/>
  <c r="F30" i="3" s="1"/>
  <c r="H30" i="3" s="1"/>
  <c r="F23" i="3"/>
  <c r="F29" i="3" s="1"/>
  <c r="H29" i="3" s="1"/>
  <c r="K10" i="3"/>
  <c r="M10" i="3" s="1"/>
  <c r="K9" i="3"/>
  <c r="F9" i="3"/>
  <c r="H9" i="3" s="1"/>
  <c r="F10" i="3"/>
  <c r="H10" i="3" s="1"/>
  <c r="F11" i="3"/>
  <c r="H11" i="3" s="1"/>
  <c r="C22" i="3"/>
  <c r="F22" i="3" s="1"/>
  <c r="F28" i="3" s="1"/>
  <c r="C8" i="3"/>
  <c r="F8" i="3" s="1"/>
  <c r="M25" i="3" l="1"/>
  <c r="H24" i="3"/>
  <c r="H43" i="3"/>
  <c r="H12" i="3"/>
  <c r="H15" i="3" s="1"/>
  <c r="F31" i="3"/>
  <c r="H31" i="3" s="1"/>
  <c r="H32" i="3" s="1"/>
  <c r="H23" i="3"/>
  <c r="H26" i="3" l="1"/>
</calcChain>
</file>

<file path=xl/sharedStrings.xml><?xml version="1.0" encoding="utf-8"?>
<sst xmlns="http://schemas.openxmlformats.org/spreadsheetml/2006/main" count="131" uniqueCount="69">
  <si>
    <t>Ühik</t>
  </si>
  <si>
    <t>Kogus</t>
  </si>
  <si>
    <t>m</t>
  </si>
  <si>
    <t>Kokku</t>
  </si>
  <si>
    <t>I etapp</t>
  </si>
  <si>
    <t>de32</t>
  </si>
  <si>
    <t xml:space="preserve">ühikmaksu-mus, eur/m </t>
  </si>
  <si>
    <t>Maht, m</t>
  </si>
  <si>
    <t>de50</t>
  </si>
  <si>
    <t>de63</t>
  </si>
  <si>
    <t>de110</t>
  </si>
  <si>
    <t>Makusmus, eur</t>
  </si>
  <si>
    <t>de160</t>
  </si>
  <si>
    <t>de200</t>
  </si>
  <si>
    <t>Projektijuh-timine/omaniku-järelevalve, 10%</t>
  </si>
  <si>
    <t>Projekteerimine, 5%</t>
  </si>
  <si>
    <t>Ettenägematud kulud/hinna-kõikumised, 5%</t>
  </si>
  <si>
    <t>II etapp</t>
  </si>
  <si>
    <t>Ettenägematud kulud/hinna-kõikumised, 10%</t>
  </si>
  <si>
    <t>de110 ehit</t>
  </si>
  <si>
    <t>de110 rek</t>
  </si>
  <si>
    <t>Kõik kokku</t>
  </si>
  <si>
    <t>de200 eh</t>
  </si>
  <si>
    <t>de200 rek</t>
  </si>
  <si>
    <t>Koos kanaliga</t>
  </si>
  <si>
    <t>Kanalisatsioonivõrgu rek ja ehitamine</t>
  </si>
  <si>
    <t>kokku</t>
  </si>
  <si>
    <t>Veevõrgu rek ja ehitamine</t>
  </si>
  <si>
    <t>kmpl ja töö</t>
  </si>
  <si>
    <t>Arendus-/investeeringuprojekt (kõik antud koos paigaldusega)</t>
  </si>
  <si>
    <t xml:space="preserve">Uhtevee äravoolutorustiku rajamine, isevoolne torustik L=55 m
Materjal: PVC SN 8 de160
</t>
  </si>
  <si>
    <r>
      <t>Settemahuti rajamine uhtevee kogumiseks ja eeltöötluseks, 10 m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</si>
  <si>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 xml:space="preserve">Uhtevee äravoolutorustiku rajamine, survetorustik, PE, De63mm PN6 L=220 m
(suundpuurimisega)
</t>
  </si>
  <si>
    <t>Uhteveepumpla rajamine 2 pumpa, kompaktne plastmahuti PE või klaasplast, D=1400mm</t>
  </si>
  <si>
    <t>Amortisatsiooni aeg</t>
  </si>
  <si>
    <t>15 a</t>
  </si>
  <si>
    <t>40 a</t>
  </si>
  <si>
    <t>ettenägematud kulud, 5%</t>
  </si>
  <si>
    <t>Ehitusuuringud ja projekteerimine 10%</t>
  </si>
  <si>
    <t>Projektijuhtimine-omanikujärelevalve kulu 5%</t>
  </si>
  <si>
    <t>Ühik- või kogumaksumus kokku 2025. a hindades, eurot</t>
  </si>
  <si>
    <t>Investeeringuprojektide maksumused, eurot (ilma käibemaksuta)</t>
  </si>
  <si>
    <t>Otepää linna sademeveesüsteemide investeeringud lühiajalises programmis 2025-2029</t>
  </si>
  <si>
    <t>Otepää linna põhipiirkonna sademeveetorustiku rajamine, sh:</t>
  </si>
  <si>
    <t>Otepää linna põhipiirkonna sademeveetorustiku rajamine ja rekonstrueerimine</t>
  </si>
  <si>
    <t>Otepää linna põhipiirkonna sademeveetorustiku rajamine ja rekonstrueerimine kokku</t>
  </si>
  <si>
    <t>Otepää valla sademeveesüsteemide investeeringud lühiajalises programmis 2025-2028</t>
  </si>
  <si>
    <t>sademeveetorustiku rajamine PP/PVC de200…315 Kolga tee, Kesk tn piirkond</t>
  </si>
  <si>
    <t>Otepää Aedlinna rajatav sademeveetorustik kokku</t>
  </si>
  <si>
    <t>Otepää Aedlinna sademeveetorustiku rajamine</t>
  </si>
  <si>
    <t>Puka sademeveetorustiku rajamine</t>
  </si>
  <si>
    <t>Sademeveetorustiku rajamine PP/PVC de200 Kooli piirkonda suubumisega Alliku tn tiiki</t>
  </si>
  <si>
    <t>Puka sademeveetorustiku rajamine kokku</t>
  </si>
  <si>
    <t>Keeni sademeveetorustiku rajamine ja rekonstrueerimine</t>
  </si>
  <si>
    <t>Keeni sademeveetorustiku rajamine, sh:</t>
  </si>
  <si>
    <t>Keeni sademeveetorustiku rekonstrueerimine, sh:</t>
  </si>
  <si>
    <t>Keeni sademeveetorustiku rajamine ja rekonstrueerimine kokku</t>
  </si>
  <si>
    <t>Sihva sademeveetorustiku rajamine ja rekonstrueerimine</t>
  </si>
  <si>
    <t>Lahkvoolse sademeveetorustiku rajamine korterelamute piirkonnas Voki mänguväljak kuni rajatavasse uude väljalasku, de200 PP/PVC</t>
  </si>
  <si>
    <t>Sihva sademeveetorustiku rajamine ja rekonstrueerimine kokku</t>
  </si>
  <si>
    <t>Kõik kokku Otepää valla sademeveesüsteemide investeeringud lühiajalises programmis</t>
  </si>
  <si>
    <t>Põhikooli piirkond kuni Kooli teele 200 PP/PVC</t>
  </si>
  <si>
    <t>Kooli tee piirkond koos väljalasuga Keeni ojja de200…315 PP/PVC</t>
  </si>
  <si>
    <t>Rekonstrueeritav sademeveetorustik Voki vkt 8 korterelamute piirkonnast kuni Voki mänguväljaku rajatava sademeveetorustikuni, de200…315 PP/PVC</t>
  </si>
  <si>
    <t>Rekonstrueeritav sademeveekraav</t>
  </si>
  <si>
    <t>Planeeritav sademeveekraav</t>
  </si>
  <si>
    <t>Otepää linna põhipiirkonna sademeveetorustiku rajamine/rekonstrueerimine, sh:</t>
  </si>
  <si>
    <t>Munamäe tn; Kopli tn; Tehvandi tn, Lipuväljak de200…400 PP/PVC (keskm hind)</t>
  </si>
  <si>
    <t>Munamäe; Virulombi tn; Lipuväljak; Linnamäe Oru väljalaskude torustike piirkond de200…400 PP/PVC koos väljalaskude rekonstrueerimisega (keskm hind)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</si>
</sst>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5" fillId="0" borderId="0" xfId="1"/>
    <xf numFmtId="0" fontId="0" fillId="0" borderId="0" xfId="0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1" fontId="0" fillId="0" borderId="0" xfId="0" applyNumberFormat="1"/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1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0" fillId="0" borderId="3" xfId="0" applyFont="1" applyBorder="1"/>
    <xf numFmtId="0" fontId="10" fillId="0" borderId="4" xfId="0" applyFont="1" applyBorder="1"/>
    <xf numFmtId="0" fontId="9" fillId="0" borderId="2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2" xfId="0" applyFont="1" applyBorder="1" applyAlignment="1">
      <alignment horizontal="left" vertical="justify" wrapText="1"/>
    </xf>
    <xf numFmtId="0" fontId="3" fillId="0" borderId="4" xfId="0" applyFont="1" applyBorder="1" applyAlignment="1">
      <alignment horizontal="left" vertical="justify" wrapText="1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H49"/>
  <sheetViews>
    <sheetView tabSelected="1" zoomScale="112" zoomScaleNormal="112" workbookViewId="0">
      <pane ySplit="2090" topLeftCell="A5" activePane="bottomLeft"/>
      <selection activeCell="C16" sqref="C16:F16"/>
      <selection pane="bottomLeft" activeCell="C5" sqref="C5"/>
    </sheetView>
  </sheetViews>
  <sheetFormatPr defaultRowHeight="14.5" x14ac:dyDescent="0.35"/>
  <cols>
    <col min="3" max="3" width="42.1796875" customWidth="1"/>
    <col min="4" max="4" width="6.7265625" customWidth="1"/>
    <col min="5" max="5" width="7.7265625" customWidth="1"/>
    <col min="6" max="6" width="15.1796875" customWidth="1"/>
    <col min="7" max="7" width="22.54296875" customWidth="1"/>
  </cols>
  <sheetData>
    <row r="1" spans="3:7" x14ac:dyDescent="0.35">
      <c r="C1" s="34" t="s">
        <v>46</v>
      </c>
      <c r="D1" s="35"/>
      <c r="E1" s="35"/>
      <c r="F1" s="35"/>
      <c r="G1" s="36"/>
    </row>
    <row r="2" spans="3:7" x14ac:dyDescent="0.35">
      <c r="C2" s="31" t="s">
        <v>42</v>
      </c>
      <c r="D2" s="35"/>
      <c r="E2" s="35"/>
      <c r="F2" s="35"/>
      <c r="G2" s="36"/>
    </row>
    <row r="3" spans="3:7" ht="50" customHeight="1" x14ac:dyDescent="0.35">
      <c r="C3" s="23" t="s">
        <v>29</v>
      </c>
      <c r="D3" s="23" t="s">
        <v>0</v>
      </c>
      <c r="E3" s="24" t="s">
        <v>1</v>
      </c>
      <c r="F3" s="17" t="s">
        <v>40</v>
      </c>
      <c r="G3" s="17" t="s">
        <v>41</v>
      </c>
    </row>
    <row r="4" spans="3:7" ht="41" hidden="1" customHeight="1" x14ac:dyDescent="0.35">
      <c r="C4" s="23" t="s">
        <v>44</v>
      </c>
      <c r="D4" s="23"/>
      <c r="E4" s="24"/>
      <c r="F4" s="17"/>
      <c r="G4" s="17"/>
    </row>
    <row r="5" spans="3:7" ht="29.25" customHeight="1" x14ac:dyDescent="0.35">
      <c r="C5" s="25" t="s">
        <v>43</v>
      </c>
      <c r="D5" s="14"/>
      <c r="E5" s="14"/>
      <c r="F5" s="14"/>
      <c r="G5" s="14"/>
    </row>
    <row r="6" spans="3:7" ht="28.5" customHeight="1" x14ac:dyDescent="0.35">
      <c r="C6" s="19" t="s">
        <v>67</v>
      </c>
      <c r="D6" s="19" t="s">
        <v>2</v>
      </c>
      <c r="E6" s="18">
        <v>520</v>
      </c>
      <c r="F6" s="21">
        <v>200</v>
      </c>
      <c r="G6" s="22">
        <f>F6*E6</f>
        <v>104000</v>
      </c>
    </row>
    <row r="7" spans="3:7" ht="29.25" customHeight="1" x14ac:dyDescent="0.35">
      <c r="C7" s="25" t="s">
        <v>66</v>
      </c>
      <c r="D7" s="19"/>
      <c r="E7" s="18"/>
      <c r="F7" s="21"/>
      <c r="G7" s="22"/>
    </row>
    <row r="8" spans="3:7" ht="41" customHeight="1" x14ac:dyDescent="0.35">
      <c r="C8" s="19" t="s">
        <v>68</v>
      </c>
      <c r="D8" s="19" t="s">
        <v>2</v>
      </c>
      <c r="E8" s="18">
        <v>1680</v>
      </c>
      <c r="F8" s="21">
        <v>200</v>
      </c>
      <c r="G8" s="22">
        <f>F8*E8</f>
        <v>336000</v>
      </c>
    </row>
    <row r="9" spans="3:7" ht="17.25" customHeight="1" x14ac:dyDescent="0.35">
      <c r="C9" s="19" t="s">
        <v>65</v>
      </c>
      <c r="D9" s="19" t="s">
        <v>2</v>
      </c>
      <c r="E9" s="18">
        <v>100</v>
      </c>
      <c r="F9" s="21">
        <v>40</v>
      </c>
      <c r="G9" s="22">
        <f>F9*E9</f>
        <v>4000</v>
      </c>
    </row>
    <row r="10" spans="3:7" ht="17.25" customHeight="1" x14ac:dyDescent="0.35">
      <c r="C10" s="19" t="s">
        <v>64</v>
      </c>
      <c r="D10" s="19" t="s">
        <v>2</v>
      </c>
      <c r="E10" s="18">
        <v>140</v>
      </c>
      <c r="F10" s="21">
        <v>40</v>
      </c>
      <c r="G10" s="22">
        <f>F10*E10</f>
        <v>5600</v>
      </c>
    </row>
    <row r="11" spans="3:7" ht="27.75" customHeight="1" x14ac:dyDescent="0.35">
      <c r="C11" s="30" t="s">
        <v>45</v>
      </c>
      <c r="D11" s="28"/>
      <c r="E11" s="28"/>
      <c r="F11" s="29"/>
      <c r="G11" s="20">
        <f>SUM(G6:G10)</f>
        <v>449600</v>
      </c>
    </row>
    <row r="12" spans="3:7" ht="14.25" customHeight="1" x14ac:dyDescent="0.35">
      <c r="C12" s="27" t="s">
        <v>37</v>
      </c>
      <c r="D12" s="28"/>
      <c r="E12" s="28"/>
      <c r="F12" s="29"/>
      <c r="G12" s="22">
        <f>G11*0.05</f>
        <v>22480</v>
      </c>
    </row>
    <row r="13" spans="3:7" ht="15.75" customHeight="1" x14ac:dyDescent="0.35">
      <c r="C13" s="27" t="s">
        <v>38</v>
      </c>
      <c r="D13" s="28"/>
      <c r="E13" s="28"/>
      <c r="F13" s="29"/>
      <c r="G13" s="22">
        <f>G11*0.1</f>
        <v>44960</v>
      </c>
    </row>
    <row r="14" spans="3:7" ht="13.5" customHeight="1" x14ac:dyDescent="0.35">
      <c r="C14" s="27" t="s">
        <v>39</v>
      </c>
      <c r="D14" s="28"/>
      <c r="E14" s="28"/>
      <c r="F14" s="29"/>
      <c r="G14" s="22">
        <f>G11*0.05</f>
        <v>22480</v>
      </c>
    </row>
    <row r="15" spans="3:7" ht="15" customHeight="1" x14ac:dyDescent="0.35">
      <c r="C15" s="30" t="s">
        <v>21</v>
      </c>
      <c r="D15" s="28"/>
      <c r="E15" s="28"/>
      <c r="F15" s="29"/>
      <c r="G15" s="20">
        <f>+G11+G12+G13+G14</f>
        <v>539520</v>
      </c>
    </row>
    <row r="16" spans="3:7" ht="15.75" customHeight="1" x14ac:dyDescent="0.35">
      <c r="C16" s="31" t="s">
        <v>49</v>
      </c>
      <c r="D16" s="32"/>
      <c r="E16" s="32"/>
      <c r="F16" s="32"/>
      <c r="G16" s="33"/>
    </row>
    <row r="17" spans="3:7" ht="31.5" customHeight="1" x14ac:dyDescent="0.35">
      <c r="C17" s="19" t="s">
        <v>47</v>
      </c>
      <c r="D17" s="19" t="s">
        <v>2</v>
      </c>
      <c r="E17" s="18">
        <v>420</v>
      </c>
      <c r="F17" s="21">
        <v>300</v>
      </c>
      <c r="G17" s="22">
        <f>F17*E17</f>
        <v>126000</v>
      </c>
    </row>
    <row r="18" spans="3:7" ht="15.75" customHeight="1" x14ac:dyDescent="0.35">
      <c r="C18" s="30" t="s">
        <v>48</v>
      </c>
      <c r="D18" s="28"/>
      <c r="E18" s="28"/>
      <c r="F18" s="29"/>
      <c r="G18" s="20">
        <f>SUM(G16:G17)</f>
        <v>126000</v>
      </c>
    </row>
    <row r="19" spans="3:7" ht="15.75" customHeight="1" x14ac:dyDescent="0.35">
      <c r="C19" s="27" t="s">
        <v>37</v>
      </c>
      <c r="D19" s="28"/>
      <c r="E19" s="28"/>
      <c r="F19" s="29"/>
      <c r="G19" s="22">
        <f>G18*0.05</f>
        <v>6300</v>
      </c>
    </row>
    <row r="20" spans="3:7" ht="15.75" customHeight="1" x14ac:dyDescent="0.35">
      <c r="C20" s="27" t="s">
        <v>38</v>
      </c>
      <c r="D20" s="28"/>
      <c r="E20" s="28"/>
      <c r="F20" s="29"/>
      <c r="G20" s="22">
        <f>G18*0.1</f>
        <v>12600</v>
      </c>
    </row>
    <row r="21" spans="3:7" ht="15.75" customHeight="1" x14ac:dyDescent="0.35">
      <c r="C21" s="27" t="s">
        <v>39</v>
      </c>
      <c r="D21" s="28"/>
      <c r="E21" s="28"/>
      <c r="F21" s="29"/>
      <c r="G21" s="22">
        <f>G18*0.05</f>
        <v>6300</v>
      </c>
    </row>
    <row r="22" spans="3:7" ht="15.75" customHeight="1" x14ac:dyDescent="0.35">
      <c r="C22" s="30" t="s">
        <v>21</v>
      </c>
      <c r="D22" s="28"/>
      <c r="E22" s="28"/>
      <c r="F22" s="29"/>
      <c r="G22" s="20">
        <f>+G18+G19+G20+G21</f>
        <v>151200</v>
      </c>
    </row>
    <row r="23" spans="3:7" ht="15.75" customHeight="1" x14ac:dyDescent="0.35">
      <c r="C23" s="31" t="s">
        <v>50</v>
      </c>
      <c r="D23" s="32"/>
      <c r="E23" s="32"/>
      <c r="F23" s="32"/>
      <c r="G23" s="33"/>
    </row>
    <row r="24" spans="3:7" ht="31.5" customHeight="1" x14ac:dyDescent="0.35">
      <c r="C24" s="19" t="s">
        <v>51</v>
      </c>
      <c r="D24" s="19" t="s">
        <v>2</v>
      </c>
      <c r="E24" s="18">
        <v>290</v>
      </c>
      <c r="F24" s="21">
        <v>200</v>
      </c>
      <c r="G24" s="22">
        <f>F24*E24</f>
        <v>58000</v>
      </c>
    </row>
    <row r="25" spans="3:7" ht="15.75" customHeight="1" x14ac:dyDescent="0.35">
      <c r="C25" s="30" t="s">
        <v>52</v>
      </c>
      <c r="D25" s="28"/>
      <c r="E25" s="28"/>
      <c r="F25" s="29"/>
      <c r="G25" s="20">
        <f>SUM(G24:G24)</f>
        <v>58000</v>
      </c>
    </row>
    <row r="26" spans="3:7" ht="15.75" customHeight="1" x14ac:dyDescent="0.35">
      <c r="C26" s="27" t="s">
        <v>37</v>
      </c>
      <c r="D26" s="28"/>
      <c r="E26" s="28"/>
      <c r="F26" s="29"/>
      <c r="G26" s="22">
        <f>G25*0.05</f>
        <v>2900</v>
      </c>
    </row>
    <row r="27" spans="3:7" ht="15.75" customHeight="1" x14ac:dyDescent="0.35">
      <c r="C27" s="27" t="s">
        <v>38</v>
      </c>
      <c r="D27" s="28"/>
      <c r="E27" s="28"/>
      <c r="F27" s="29"/>
      <c r="G27" s="22">
        <f>G25*0.1</f>
        <v>5800</v>
      </c>
    </row>
    <row r="28" spans="3:7" ht="15.75" customHeight="1" x14ac:dyDescent="0.35">
      <c r="C28" s="27" t="s">
        <v>39</v>
      </c>
      <c r="D28" s="28"/>
      <c r="E28" s="28"/>
      <c r="F28" s="29"/>
      <c r="G28" s="22">
        <f>G25*0.05</f>
        <v>2900</v>
      </c>
    </row>
    <row r="29" spans="3:7" ht="15.75" customHeight="1" x14ac:dyDescent="0.35">
      <c r="C29" s="30" t="s">
        <v>21</v>
      </c>
      <c r="D29" s="28"/>
      <c r="E29" s="28"/>
      <c r="F29" s="29"/>
      <c r="G29" s="20">
        <f>+G25+G26+G27+G28</f>
        <v>69600</v>
      </c>
    </row>
    <row r="30" spans="3:7" ht="15.75" customHeight="1" x14ac:dyDescent="0.35">
      <c r="C30" s="31" t="s">
        <v>53</v>
      </c>
      <c r="D30" s="32"/>
      <c r="E30" s="32"/>
      <c r="F30" s="32"/>
      <c r="G30" s="33"/>
    </row>
    <row r="31" spans="3:7" ht="15" customHeight="1" x14ac:dyDescent="0.35">
      <c r="C31" s="25" t="s">
        <v>54</v>
      </c>
      <c r="D31" s="14"/>
      <c r="E31" s="14"/>
      <c r="F31" s="14"/>
      <c r="G31" s="14"/>
    </row>
    <row r="32" spans="3:7" ht="27" customHeight="1" x14ac:dyDescent="0.35">
      <c r="C32" s="19" t="s">
        <v>62</v>
      </c>
      <c r="D32" s="19" t="s">
        <v>2</v>
      </c>
      <c r="E32" s="18">
        <v>70</v>
      </c>
      <c r="F32" s="21">
        <v>250</v>
      </c>
      <c r="G32" s="22">
        <f>F32*E32</f>
        <v>17500</v>
      </c>
    </row>
    <row r="33" spans="3:8" ht="15.75" customHeight="1" x14ac:dyDescent="0.35">
      <c r="C33" s="25" t="s">
        <v>55</v>
      </c>
      <c r="D33" s="19"/>
      <c r="E33" s="18"/>
      <c r="F33" s="21"/>
      <c r="G33" s="22"/>
    </row>
    <row r="34" spans="3:8" ht="14.25" customHeight="1" x14ac:dyDescent="0.35">
      <c r="C34" s="19" t="s">
        <v>61</v>
      </c>
      <c r="D34" s="19" t="s">
        <v>2</v>
      </c>
      <c r="E34" s="18">
        <v>110</v>
      </c>
      <c r="F34" s="21">
        <v>250</v>
      </c>
      <c r="G34" s="22">
        <f>F34*E34</f>
        <v>27500</v>
      </c>
    </row>
    <row r="35" spans="3:8" ht="14.25" customHeight="1" x14ac:dyDescent="0.35">
      <c r="C35" s="30" t="s">
        <v>56</v>
      </c>
      <c r="D35" s="28"/>
      <c r="E35" s="28"/>
      <c r="F35" s="29"/>
      <c r="G35" s="20">
        <f>SUM(G32:G34)</f>
        <v>45000</v>
      </c>
    </row>
    <row r="36" spans="3:8" ht="15.75" customHeight="1" x14ac:dyDescent="0.35">
      <c r="C36" s="27" t="s">
        <v>37</v>
      </c>
      <c r="D36" s="28"/>
      <c r="E36" s="28"/>
      <c r="F36" s="29"/>
      <c r="G36" s="22">
        <f>G35*0.05</f>
        <v>2250</v>
      </c>
    </row>
    <row r="37" spans="3:8" ht="15.75" customHeight="1" x14ac:dyDescent="0.35">
      <c r="C37" s="27" t="s">
        <v>38</v>
      </c>
      <c r="D37" s="28"/>
      <c r="E37" s="28"/>
      <c r="F37" s="29"/>
      <c r="G37" s="22">
        <f>G35*0.1</f>
        <v>4500</v>
      </c>
    </row>
    <row r="38" spans="3:8" ht="15.75" customHeight="1" x14ac:dyDescent="0.35">
      <c r="C38" s="27" t="s">
        <v>39</v>
      </c>
      <c r="D38" s="28"/>
      <c r="E38" s="28"/>
      <c r="F38" s="29"/>
      <c r="G38" s="22">
        <f>G35*0.05</f>
        <v>2250</v>
      </c>
    </row>
    <row r="39" spans="3:8" ht="15.75" customHeight="1" x14ac:dyDescent="0.35">
      <c r="C39" s="30" t="s">
        <v>21</v>
      </c>
      <c r="D39" s="28"/>
      <c r="E39" s="28"/>
      <c r="F39" s="29"/>
      <c r="G39" s="20">
        <f>+G35+G36+G37+G38</f>
        <v>54000</v>
      </c>
    </row>
    <row r="40" spans="3:8" ht="15.75" customHeight="1" x14ac:dyDescent="0.35">
      <c r="C40" s="31" t="s">
        <v>57</v>
      </c>
      <c r="D40" s="32"/>
      <c r="E40" s="32"/>
      <c r="F40" s="32"/>
      <c r="G40" s="33"/>
    </row>
    <row r="41" spans="3:8" ht="45" customHeight="1" x14ac:dyDescent="0.35">
      <c r="C41" s="19" t="s">
        <v>58</v>
      </c>
      <c r="D41" s="19" t="s">
        <v>2</v>
      </c>
      <c r="E41" s="18">
        <v>160</v>
      </c>
      <c r="F41" s="21">
        <v>250</v>
      </c>
      <c r="G41" s="22">
        <f>F41*E41</f>
        <v>40000</v>
      </c>
    </row>
    <row r="42" spans="3:8" ht="58.5" customHeight="1" x14ac:dyDescent="0.35">
      <c r="C42" s="19" t="s">
        <v>63</v>
      </c>
      <c r="D42" s="19" t="s">
        <v>2</v>
      </c>
      <c r="E42" s="18">
        <v>100</v>
      </c>
      <c r="F42" s="21">
        <v>250</v>
      </c>
      <c r="G42" s="22">
        <f>F42*E42</f>
        <v>25000</v>
      </c>
    </row>
    <row r="43" spans="3:8" ht="15.75" customHeight="1" x14ac:dyDescent="0.35">
      <c r="C43" s="30" t="s">
        <v>59</v>
      </c>
      <c r="D43" s="28"/>
      <c r="E43" s="28"/>
      <c r="F43" s="29"/>
      <c r="G43" s="20">
        <f>SUM(G41:G42)</f>
        <v>65000</v>
      </c>
    </row>
    <row r="44" spans="3:8" ht="15.75" customHeight="1" x14ac:dyDescent="0.35">
      <c r="C44" s="27" t="s">
        <v>37</v>
      </c>
      <c r="D44" s="28"/>
      <c r="E44" s="28"/>
      <c r="F44" s="29"/>
      <c r="G44" s="22">
        <f>G43*0.05</f>
        <v>3250</v>
      </c>
    </row>
    <row r="45" spans="3:8" ht="15.75" customHeight="1" x14ac:dyDescent="0.35">
      <c r="C45" s="27" t="s">
        <v>38</v>
      </c>
      <c r="D45" s="28"/>
      <c r="E45" s="28"/>
      <c r="F45" s="29"/>
      <c r="G45" s="22">
        <f>G43*0.1</f>
        <v>6500</v>
      </c>
    </row>
    <row r="46" spans="3:8" ht="15.75" customHeight="1" x14ac:dyDescent="0.35">
      <c r="C46" s="27" t="s">
        <v>39</v>
      </c>
      <c r="D46" s="28"/>
      <c r="E46" s="28"/>
      <c r="F46" s="29"/>
      <c r="G46" s="22">
        <f>G43*0.05</f>
        <v>3250</v>
      </c>
    </row>
    <row r="47" spans="3:8" ht="15.75" customHeight="1" x14ac:dyDescent="0.35">
      <c r="C47" s="30" t="s">
        <v>21</v>
      </c>
      <c r="D47" s="28"/>
      <c r="E47" s="28"/>
      <c r="F47" s="29"/>
      <c r="G47" s="20">
        <f>+G43+G44+G45+G46</f>
        <v>78000</v>
      </c>
    </row>
    <row r="48" spans="3:8" ht="26.25" customHeight="1" x14ac:dyDescent="0.35">
      <c r="C48" s="26" t="s">
        <v>60</v>
      </c>
      <c r="D48" s="26"/>
      <c r="E48" s="26"/>
      <c r="F48" s="26"/>
      <c r="G48" s="20">
        <f>+G15+G22+G29+G39+G47</f>
        <v>892320</v>
      </c>
      <c r="H48" s="16"/>
    </row>
    <row r="49" ht="15" customHeight="1" x14ac:dyDescent="0.35"/>
  </sheetData>
  <mergeCells count="32">
    <mergeCell ref="C38:F38"/>
    <mergeCell ref="C40:G40"/>
    <mergeCell ref="C1:G1"/>
    <mergeCell ref="C16:G16"/>
    <mergeCell ref="C23:G23"/>
    <mergeCell ref="C39:F39"/>
    <mergeCell ref="C30:G30"/>
    <mergeCell ref="C2:G2"/>
    <mergeCell ref="C22:F22"/>
    <mergeCell ref="C25:F25"/>
    <mergeCell ref="C26:F26"/>
    <mergeCell ref="C27:F27"/>
    <mergeCell ref="C11:F11"/>
    <mergeCell ref="C12:F12"/>
    <mergeCell ref="C13:F13"/>
    <mergeCell ref="C14:F14"/>
    <mergeCell ref="C48:F48"/>
    <mergeCell ref="C28:F28"/>
    <mergeCell ref="C29:F29"/>
    <mergeCell ref="C15:F15"/>
    <mergeCell ref="C18:F18"/>
    <mergeCell ref="C19:F19"/>
    <mergeCell ref="C20:F20"/>
    <mergeCell ref="C21:F21"/>
    <mergeCell ref="C43:F43"/>
    <mergeCell ref="C45:F45"/>
    <mergeCell ref="C46:F46"/>
    <mergeCell ref="C47:F47"/>
    <mergeCell ref="C44:F44"/>
    <mergeCell ref="C35:F35"/>
    <mergeCell ref="C36:F36"/>
    <mergeCell ref="C37:F37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B6" sqref="B6:C6"/>
    </sheetView>
  </sheetViews>
  <sheetFormatPr defaultRowHeight="14.5" x14ac:dyDescent="0.35"/>
  <cols>
    <col min="2" max="2" width="36.54296875" customWidth="1"/>
    <col min="4" max="4" width="13.54296875" customWidth="1"/>
    <col min="5" max="5" width="9.1796875" customWidth="1"/>
  </cols>
  <sheetData>
    <row r="1" spans="1:9" x14ac:dyDescent="0.35">
      <c r="H1" s="39" t="s">
        <v>34</v>
      </c>
      <c r="I1" s="39"/>
    </row>
    <row r="2" spans="1:9" x14ac:dyDescent="0.35">
      <c r="H2" s="14" t="s">
        <v>35</v>
      </c>
      <c r="I2" s="14" t="s">
        <v>36</v>
      </c>
    </row>
    <row r="3" spans="1:9" ht="44.25" customHeight="1" x14ac:dyDescent="0.35">
      <c r="A3" s="7">
        <f>1+A2</f>
        <v>1</v>
      </c>
      <c r="B3" s="37" t="s">
        <v>30</v>
      </c>
      <c r="C3" s="38"/>
      <c r="D3" s="9" t="s">
        <v>2</v>
      </c>
      <c r="E3" s="8">
        <v>55</v>
      </c>
      <c r="F3" s="13">
        <v>120</v>
      </c>
      <c r="G3" s="6">
        <f>F3*E3</f>
        <v>6600</v>
      </c>
      <c r="H3" s="14"/>
      <c r="I3" s="15">
        <f>G3</f>
        <v>6600</v>
      </c>
    </row>
    <row r="4" spans="1:9" ht="30" customHeight="1" x14ac:dyDescent="0.35">
      <c r="A4" s="7">
        <f>1+A3</f>
        <v>2</v>
      </c>
      <c r="B4" s="37" t="s">
        <v>31</v>
      </c>
      <c r="C4" s="38"/>
      <c r="D4" s="10" t="s">
        <v>28</v>
      </c>
      <c r="E4" s="8">
        <v>1</v>
      </c>
      <c r="F4" s="13">
        <v>4000</v>
      </c>
      <c r="G4" s="6">
        <f>F4*E4</f>
        <v>4000</v>
      </c>
      <c r="H4" s="14"/>
      <c r="I4" s="15">
        <f>G4</f>
        <v>4000</v>
      </c>
    </row>
    <row r="5" spans="1:9" ht="29.25" customHeight="1" x14ac:dyDescent="0.35">
      <c r="A5" s="7">
        <f>1+A4</f>
        <v>3</v>
      </c>
      <c r="B5" s="37" t="s">
        <v>33</v>
      </c>
      <c r="C5" s="38"/>
      <c r="D5" s="10" t="s">
        <v>28</v>
      </c>
      <c r="E5" s="11">
        <v>1</v>
      </c>
      <c r="F5" s="13">
        <v>6500</v>
      </c>
      <c r="G5" s="6">
        <f>F5*E5</f>
        <v>6500</v>
      </c>
      <c r="H5" s="15">
        <f>F5</f>
        <v>6500</v>
      </c>
      <c r="I5" s="15"/>
    </row>
    <row r="6" spans="1:9" ht="45" customHeight="1" x14ac:dyDescent="0.35">
      <c r="A6" s="7">
        <f>1+A5</f>
        <v>4</v>
      </c>
      <c r="B6" s="37" t="s">
        <v>32</v>
      </c>
      <c r="C6" s="38"/>
      <c r="D6" s="12" t="s">
        <v>2</v>
      </c>
      <c r="E6" s="11">
        <v>220</v>
      </c>
      <c r="F6" s="13">
        <v>70</v>
      </c>
      <c r="G6" s="6">
        <f>F6*E6</f>
        <v>15400</v>
      </c>
      <c r="H6" s="14"/>
      <c r="I6" s="15">
        <f>G6</f>
        <v>15400</v>
      </c>
    </row>
    <row r="7" spans="1:9" x14ac:dyDescent="0.35">
      <c r="G7" s="15">
        <f>SUM(G3:G6)</f>
        <v>32500</v>
      </c>
      <c r="H7" s="15">
        <f>SUM(H3:H6)</f>
        <v>6500</v>
      </c>
      <c r="I7" s="15">
        <f>SUM(I3:I6)</f>
        <v>26000</v>
      </c>
    </row>
  </sheetData>
  <mergeCells count="5">
    <mergeCell ref="B3:C3"/>
    <mergeCell ref="B4:C4"/>
    <mergeCell ref="B5:C5"/>
    <mergeCell ref="B6:C6"/>
    <mergeCell ref="H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49"/>
  <sheetViews>
    <sheetView topLeftCell="A4" workbookViewId="0">
      <selection activeCell="C17" sqref="C17"/>
    </sheetView>
  </sheetViews>
  <sheetFormatPr defaultRowHeight="14.5" x14ac:dyDescent="0.35"/>
  <cols>
    <col min="5" max="5" width="10.453125" customWidth="1"/>
    <col min="6" max="6" width="12.54296875" customWidth="1"/>
    <col min="7" max="7" width="16.7265625" customWidth="1"/>
    <col min="8" max="8" width="11.453125" customWidth="1"/>
    <col min="9" max="9" width="16.26953125" customWidth="1"/>
    <col min="11" max="11" width="11.7265625" customWidth="1"/>
    <col min="12" max="12" width="10.81640625" customWidth="1"/>
    <col min="13" max="13" width="12.453125" customWidth="1"/>
  </cols>
  <sheetData>
    <row r="5" spans="1:16" x14ac:dyDescent="0.35">
      <c r="F5" s="42" t="s">
        <v>27</v>
      </c>
      <c r="G5" s="42"/>
      <c r="H5" s="42"/>
      <c r="L5" s="42" t="s">
        <v>25</v>
      </c>
      <c r="M5" s="42"/>
      <c r="N5" s="42"/>
      <c r="O5" s="42"/>
      <c r="P5" s="42"/>
    </row>
    <row r="6" spans="1:16" ht="29" x14ac:dyDescent="0.35">
      <c r="F6" s="3" t="s">
        <v>6</v>
      </c>
      <c r="G6" t="s">
        <v>7</v>
      </c>
      <c r="H6" s="3" t="s">
        <v>11</v>
      </c>
      <c r="K6" s="3" t="s">
        <v>6</v>
      </c>
      <c r="L6" s="3" t="s">
        <v>7</v>
      </c>
      <c r="M6" s="3" t="s">
        <v>11</v>
      </c>
    </row>
    <row r="7" spans="1:16" x14ac:dyDescent="0.35">
      <c r="F7" s="40" t="s">
        <v>4</v>
      </c>
      <c r="G7" s="41"/>
      <c r="H7" s="41"/>
      <c r="I7" s="41"/>
      <c r="J7" s="41"/>
      <c r="K7" s="41"/>
      <c r="L7" s="41"/>
      <c r="M7" s="41"/>
      <c r="N7" s="41"/>
      <c r="O7" s="41"/>
    </row>
    <row r="8" spans="1:16" x14ac:dyDescent="0.35">
      <c r="C8">
        <f>C9/1.1</f>
        <v>1866.8831168831166</v>
      </c>
      <c r="E8" t="s">
        <v>5</v>
      </c>
      <c r="F8" s="1">
        <f>C8/15.6466</f>
        <v>119.31557762600927</v>
      </c>
      <c r="J8" t="s">
        <v>10</v>
      </c>
    </row>
    <row r="9" spans="1:16" x14ac:dyDescent="0.35">
      <c r="C9" s="4">
        <v>2053.5714285714284</v>
      </c>
      <c r="E9" t="s">
        <v>8</v>
      </c>
      <c r="F9" s="1">
        <f>C9/15.6466</f>
        <v>131.24713538861022</v>
      </c>
      <c r="G9">
        <v>40</v>
      </c>
      <c r="H9" s="2">
        <f>F9*G9</f>
        <v>5249.8854155444087</v>
      </c>
      <c r="J9" t="s">
        <v>12</v>
      </c>
      <c r="K9" s="1">
        <f>A10/15.6466</f>
        <v>168.3387171288696</v>
      </c>
    </row>
    <row r="10" spans="1:16" x14ac:dyDescent="0.35">
      <c r="A10" s="4">
        <v>2633.9285714285711</v>
      </c>
      <c r="C10" s="4">
        <v>2142.8571428571427</v>
      </c>
      <c r="E10" t="s">
        <v>9</v>
      </c>
      <c r="F10" s="1">
        <f>C10/15.6466</f>
        <v>136.95353257941935</v>
      </c>
      <c r="G10">
        <v>995</v>
      </c>
      <c r="H10" s="2">
        <f>F10*G10</f>
        <v>136268.76491652225</v>
      </c>
      <c r="J10" t="s">
        <v>22</v>
      </c>
      <c r="K10" s="1">
        <f>A11/15.6466</f>
        <v>176.89831291508332</v>
      </c>
      <c r="L10">
        <v>220</v>
      </c>
      <c r="M10" s="2">
        <f>K10*L10</f>
        <v>38917.628841318328</v>
      </c>
    </row>
    <row r="11" spans="1:16" x14ac:dyDescent="0.35">
      <c r="A11" s="4">
        <v>2767.8571428571427</v>
      </c>
      <c r="C11" s="4">
        <v>2232.1428571428569</v>
      </c>
      <c r="E11" t="s">
        <v>19</v>
      </c>
      <c r="F11" s="1">
        <f>C11/15.6466</f>
        <v>142.65992977022847</v>
      </c>
      <c r="G11">
        <v>1485</v>
      </c>
      <c r="H11" s="2">
        <f>F11*G11</f>
        <v>211849.99570878927</v>
      </c>
      <c r="K11" s="1"/>
      <c r="L11" t="s">
        <v>3</v>
      </c>
    </row>
    <row r="12" spans="1:16" x14ac:dyDescent="0.35">
      <c r="A12" s="4"/>
      <c r="C12" s="4"/>
      <c r="F12" s="1"/>
      <c r="G12" t="s">
        <v>3</v>
      </c>
      <c r="H12" s="2">
        <f>SUM(H9:H11)</f>
        <v>353368.64604085591</v>
      </c>
      <c r="J12" t="s">
        <v>23</v>
      </c>
      <c r="K12" s="1">
        <f>A11/15.6466</f>
        <v>176.89831291508332</v>
      </c>
      <c r="L12">
        <v>415</v>
      </c>
      <c r="M12" s="2">
        <f>K12*L12</f>
        <v>73412.799859759572</v>
      </c>
    </row>
    <row r="13" spans="1:16" x14ac:dyDescent="0.35">
      <c r="A13" s="4"/>
      <c r="C13" s="4">
        <v>2232.1428571428569</v>
      </c>
      <c r="E13" t="s">
        <v>20</v>
      </c>
      <c r="F13" s="1">
        <f>C13/15.6466</f>
        <v>142.65992977022847</v>
      </c>
      <c r="G13">
        <v>245</v>
      </c>
      <c r="H13" s="2">
        <f>F13*G13</f>
        <v>34951.682793705979</v>
      </c>
      <c r="L13" t="s">
        <v>3</v>
      </c>
    </row>
    <row r="14" spans="1:16" x14ac:dyDescent="0.35">
      <c r="C14" s="4"/>
      <c r="G14" t="s">
        <v>3</v>
      </c>
      <c r="H14" s="2">
        <f>SUM(H13)</f>
        <v>34951.682793705979</v>
      </c>
      <c r="L14" t="s">
        <v>21</v>
      </c>
    </row>
    <row r="15" spans="1:16" x14ac:dyDescent="0.35">
      <c r="C15" s="4"/>
      <c r="G15" t="s">
        <v>21</v>
      </c>
      <c r="H15" s="2">
        <f>+H12+H14</f>
        <v>388320.32883456186</v>
      </c>
    </row>
    <row r="16" spans="1:16" x14ac:dyDescent="0.35">
      <c r="C16" s="4"/>
    </row>
    <row r="17" spans="3:15" x14ac:dyDescent="0.35">
      <c r="C17" s="4"/>
    </row>
    <row r="18" spans="3:15" ht="29" x14ac:dyDescent="0.35">
      <c r="C18" s="4"/>
      <c r="G18" s="3" t="s">
        <v>15</v>
      </c>
    </row>
    <row r="19" spans="3:15" ht="45.75" customHeight="1" x14ac:dyDescent="0.35">
      <c r="G19" s="3" t="s">
        <v>14</v>
      </c>
    </row>
    <row r="20" spans="3:15" ht="43.5" x14ac:dyDescent="0.35">
      <c r="F20" s="4"/>
      <c r="G20" s="3" t="s">
        <v>16</v>
      </c>
    </row>
    <row r="21" spans="3:15" x14ac:dyDescent="0.35">
      <c r="F21" s="40" t="s">
        <v>17</v>
      </c>
      <c r="G21" s="41"/>
      <c r="H21" s="41"/>
      <c r="I21" s="41"/>
      <c r="J21" s="41"/>
      <c r="K21" s="41"/>
      <c r="L21" s="41"/>
      <c r="M21" s="41"/>
      <c r="N21" s="41"/>
      <c r="O21" s="41"/>
    </row>
    <row r="22" spans="3:15" x14ac:dyDescent="0.35">
      <c r="C22">
        <f>C23/1.1</f>
        <v>1866.8831168831166</v>
      </c>
      <c r="E22" t="s">
        <v>5</v>
      </c>
      <c r="F22" s="1">
        <f>C22/15.6466</f>
        <v>119.31557762600927</v>
      </c>
      <c r="J22" t="s">
        <v>10</v>
      </c>
      <c r="K22" s="1">
        <v>142.66</v>
      </c>
      <c r="L22">
        <v>1030</v>
      </c>
      <c r="M22">
        <f>L22*K22</f>
        <v>146939.79999999999</v>
      </c>
    </row>
    <row r="23" spans="3:15" x14ac:dyDescent="0.35">
      <c r="C23" s="4">
        <v>2053.5714285714284</v>
      </c>
      <c r="E23" t="s">
        <v>8</v>
      </c>
      <c r="F23" s="1">
        <f>C23/15.6466</f>
        <v>131.24713538861022</v>
      </c>
      <c r="G23">
        <v>765</v>
      </c>
      <c r="H23" s="2">
        <f>G23*F23</f>
        <v>100404.05857228681</v>
      </c>
      <c r="J23" t="s">
        <v>12</v>
      </c>
      <c r="K23" s="1">
        <v>168.34</v>
      </c>
      <c r="L23">
        <v>1925</v>
      </c>
      <c r="M23">
        <f>L23*K23</f>
        <v>324054.5</v>
      </c>
    </row>
    <row r="24" spans="3:15" x14ac:dyDescent="0.35">
      <c r="C24" s="4">
        <v>2142.8571428571427</v>
      </c>
      <c r="E24" t="s">
        <v>9</v>
      </c>
      <c r="F24" s="1">
        <f>C24/15.6466</f>
        <v>136.95353257941935</v>
      </c>
      <c r="H24" s="2">
        <f>G24*F24</f>
        <v>0</v>
      </c>
      <c r="J24" t="s">
        <v>13</v>
      </c>
      <c r="K24" s="1">
        <v>176.9</v>
      </c>
      <c r="L24">
        <v>3080</v>
      </c>
      <c r="M24" s="2">
        <f>L24*K24</f>
        <v>544852</v>
      </c>
    </row>
    <row r="25" spans="3:15" x14ac:dyDescent="0.35">
      <c r="C25" s="4">
        <v>2232.1428571428569</v>
      </c>
      <c r="E25" t="s">
        <v>10</v>
      </c>
      <c r="F25" s="1">
        <f>C25/15.6466</f>
        <v>142.65992977022847</v>
      </c>
      <c r="G25">
        <v>425</v>
      </c>
      <c r="H25" s="2">
        <f>G25*F25</f>
        <v>60630.470152347101</v>
      </c>
      <c r="K25" s="5" t="s">
        <v>26</v>
      </c>
      <c r="L25" s="5">
        <f>SUM(L23:L24)</f>
        <v>5005</v>
      </c>
      <c r="M25">
        <f>SUM(M23:M24)</f>
        <v>868906.5</v>
      </c>
    </row>
    <row r="26" spans="3:15" x14ac:dyDescent="0.35">
      <c r="C26" s="4"/>
      <c r="F26" s="1"/>
      <c r="G26">
        <f>SUM(G23:G25)</f>
        <v>1190</v>
      </c>
      <c r="H26" s="2">
        <f>SUM(H23:H25)</f>
        <v>161034.52872463391</v>
      </c>
      <c r="L26" s="5"/>
    </row>
    <row r="27" spans="3:15" x14ac:dyDescent="0.35">
      <c r="C27" s="4">
        <v>2232.1428571428569</v>
      </c>
      <c r="E27" t="s">
        <v>24</v>
      </c>
    </row>
    <row r="28" spans="3:15" x14ac:dyDescent="0.35">
      <c r="C28" s="4">
        <v>2142.8571428571427</v>
      </c>
      <c r="E28" t="s">
        <v>5</v>
      </c>
      <c r="F28" s="1">
        <f>F22*0.7</f>
        <v>83.520904338206492</v>
      </c>
    </row>
    <row r="29" spans="3:15" x14ac:dyDescent="0.35">
      <c r="C29" s="4">
        <v>2232.1428571428569</v>
      </c>
      <c r="E29" t="s">
        <v>8</v>
      </c>
      <c r="F29" s="1">
        <f>F23*0.7</f>
        <v>91.872994772027141</v>
      </c>
      <c r="G29">
        <v>335</v>
      </c>
      <c r="H29" s="2">
        <f>G29*F29</f>
        <v>30777.453248629092</v>
      </c>
    </row>
    <row r="30" spans="3:15" x14ac:dyDescent="0.35">
      <c r="C30" s="4">
        <v>2321.4285714285711</v>
      </c>
      <c r="E30" t="s">
        <v>9</v>
      </c>
      <c r="F30" s="1">
        <f>F24*0.7</f>
        <v>95.867472805593536</v>
      </c>
      <c r="G30">
        <v>155</v>
      </c>
      <c r="H30" s="2">
        <f>G30*F30</f>
        <v>14859.458284866998</v>
      </c>
    </row>
    <row r="31" spans="3:15" x14ac:dyDescent="0.35">
      <c r="C31" s="4">
        <v>2321.4285714285711</v>
      </c>
      <c r="E31" t="s">
        <v>10</v>
      </c>
      <c r="F31" s="1">
        <f>F25*0.7</f>
        <v>99.861950839159931</v>
      </c>
      <c r="G31" s="3">
        <v>640</v>
      </c>
      <c r="H31" s="2">
        <f>G31*F31</f>
        <v>63911.648537062356</v>
      </c>
    </row>
    <row r="32" spans="3:15" x14ac:dyDescent="0.35">
      <c r="F32" t="s">
        <v>3</v>
      </c>
      <c r="G32">
        <f>SUM(G29:G31)</f>
        <v>1130</v>
      </c>
      <c r="H32" s="2">
        <f>SUM(H29:H31)</f>
        <v>109548.56007055845</v>
      </c>
    </row>
    <row r="33" spans="5:15" ht="29" x14ac:dyDescent="0.35">
      <c r="F33" s="4"/>
      <c r="G33" s="3" t="s">
        <v>15</v>
      </c>
    </row>
    <row r="34" spans="5:15" ht="43.5" x14ac:dyDescent="0.35">
      <c r="G34" s="3" t="s">
        <v>14</v>
      </c>
    </row>
    <row r="35" spans="5:15" ht="43.5" x14ac:dyDescent="0.35">
      <c r="G35" s="3" t="s">
        <v>18</v>
      </c>
    </row>
    <row r="36" spans="5:15" x14ac:dyDescent="0.35">
      <c r="G36" s="3" t="s">
        <v>21</v>
      </c>
    </row>
    <row r="37" spans="5:15" x14ac:dyDescent="0.35">
      <c r="F37" s="40" t="s">
        <v>17</v>
      </c>
      <c r="G37" s="41"/>
      <c r="H37" s="41"/>
      <c r="I37" s="41"/>
      <c r="J37" s="41"/>
      <c r="K37" s="41"/>
      <c r="L37" s="41"/>
      <c r="M37" s="41"/>
      <c r="N37" s="41"/>
      <c r="O37" s="41"/>
    </row>
    <row r="39" spans="5:15" x14ac:dyDescent="0.35">
      <c r="E39" t="s">
        <v>5</v>
      </c>
      <c r="F39" s="1">
        <v>119.32</v>
      </c>
      <c r="G39">
        <v>170</v>
      </c>
      <c r="H39">
        <f>F39*G39</f>
        <v>20284.399999999998</v>
      </c>
    </row>
    <row r="40" spans="5:15" x14ac:dyDescent="0.35">
      <c r="E40" t="s">
        <v>8</v>
      </c>
      <c r="F40" s="1">
        <v>131.25</v>
      </c>
      <c r="H40">
        <f>F40*G40</f>
        <v>0</v>
      </c>
      <c r="J40" t="s">
        <v>12</v>
      </c>
      <c r="K40" s="1">
        <v>168.34</v>
      </c>
    </row>
    <row r="41" spans="5:15" x14ac:dyDescent="0.35">
      <c r="E41" t="s">
        <v>9</v>
      </c>
      <c r="F41" s="1">
        <v>136.94999999999999</v>
      </c>
      <c r="G41">
        <v>465</v>
      </c>
      <c r="H41">
        <f>F41*G41</f>
        <v>63681.749999999993</v>
      </c>
      <c r="J41" t="s">
        <v>13</v>
      </c>
      <c r="K41" s="1">
        <v>176.9</v>
      </c>
      <c r="L41">
        <v>220</v>
      </c>
      <c r="M41">
        <f>L41*K41</f>
        <v>38918</v>
      </c>
    </row>
    <row r="42" spans="5:15" x14ac:dyDescent="0.35">
      <c r="E42" t="s">
        <v>10</v>
      </c>
      <c r="F42" s="1">
        <v>142.66</v>
      </c>
      <c r="G42">
        <v>3555</v>
      </c>
      <c r="H42">
        <f>F42*G42</f>
        <v>507156.3</v>
      </c>
      <c r="L42" t="s">
        <v>3</v>
      </c>
      <c r="M42">
        <f>SUM(M40:M41)</f>
        <v>38918</v>
      </c>
    </row>
    <row r="43" spans="5:15" x14ac:dyDescent="0.35">
      <c r="F43" t="s">
        <v>3</v>
      </c>
      <c r="G43">
        <f>SUM(G39:G42)</f>
        <v>4190</v>
      </c>
      <c r="H43" s="2">
        <f>SUM(H39:H42)</f>
        <v>591122.44999999995</v>
      </c>
    </row>
    <row r="47" spans="5:15" ht="29" x14ac:dyDescent="0.35">
      <c r="G47" s="3" t="s">
        <v>15</v>
      </c>
    </row>
    <row r="48" spans="5:15" ht="43.5" x14ac:dyDescent="0.35">
      <c r="G48" s="3" t="s">
        <v>14</v>
      </c>
    </row>
    <row r="49" spans="6:7" ht="43.5" x14ac:dyDescent="0.35">
      <c r="F49" s="4"/>
      <c r="G49" s="3" t="s">
        <v>18</v>
      </c>
    </row>
  </sheetData>
  <mergeCells count="5">
    <mergeCell ref="F37:O37"/>
    <mergeCell ref="F5:H5"/>
    <mergeCell ref="L5:P5"/>
    <mergeCell ref="F7:O7"/>
    <mergeCell ref="F21:O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Otsmaa</dc:creator>
  <cp:lastModifiedBy>Sven Otsmaa | Viru-Nigula.ee</cp:lastModifiedBy>
  <cp:lastPrinted>2024-02-20T11:36:33Z</cp:lastPrinted>
  <dcterms:created xsi:type="dcterms:W3CDTF">2011-06-18T20:22:51Z</dcterms:created>
  <dcterms:modified xsi:type="dcterms:W3CDTF">2026-02-08T11:19:25Z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2020-11-13T12:16:37Z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29bdb94e-2dba-4998-a75a-0000253ca692</vt:lpwstr>
  </property>
  <property fmtid="{D5CDD505-2E9C-101B-9397-08002B2CF9AE}" pid="8" name="MSIP_Label_43f08ec5-d6d9-4227-8387-ccbfcb3632c4_ContentBits">
    <vt:lpwstr>0</vt:lpwstr>
  </property>
</Properties>
</file>